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000 - Kolínská, Kolín" sheetId="2" r:id="rId2"/>
  </sheets>
  <definedNames>
    <definedName name="_xlnm.Print_Area" localSheetId="0">'Rekapitulace stavby'!$D$4:$AO$36,'Rekapitulace stavby'!$C$42:$AQ$56</definedName>
    <definedName name="_xlnm.Print_Titles" localSheetId="0">'Rekapitulace stavby'!$52:$52</definedName>
    <definedName name="_xlnm._FilterDatabase" localSheetId="1" hidden="1">'000 - Kolínská, Kolín'!$C$84:$K$165</definedName>
    <definedName name="_xlnm.Print_Area" localSheetId="1">'000 - Kolínská, Kolín'!$C$4:$J$37,'000 - Kolínská, Kolín'!$C$43:$J$68,'000 - Kolínská, Kolín'!$C$74:$K$165</definedName>
    <definedName name="_xlnm.Print_Titles" localSheetId="1">'000 - Kolínská, Kolín'!$84:$84</definedName>
  </definedNames>
  <calcPr/>
</workbook>
</file>

<file path=xl/calcChain.xml><?xml version="1.0" encoding="utf-8"?>
<calcChain xmlns="http://schemas.openxmlformats.org/spreadsheetml/2006/main">
  <c i="2" r="J35"/>
  <c r="J34"/>
  <c i="1" r="AY55"/>
  <c i="2" r="J33"/>
  <c i="1" r="AX55"/>
  <c i="2" r="BI164"/>
  <c r="BH164"/>
  <c r="BG164"/>
  <c r="BF164"/>
  <c r="T164"/>
  <c r="T163"/>
  <c r="R164"/>
  <c r="R163"/>
  <c r="P164"/>
  <c r="P163"/>
  <c r="BK164"/>
  <c r="BK163"/>
  <c r="J163"/>
  <c r="J164"/>
  <c r="BE164"/>
  <c r="J67"/>
  <c r="BI162"/>
  <c r="BH162"/>
  <c r="BG162"/>
  <c r="BF162"/>
  <c r="T162"/>
  <c r="R162"/>
  <c r="P162"/>
  <c r="BK162"/>
  <c r="J162"/>
  <c r="BE162"/>
  <c r="BI161"/>
  <c r="BH161"/>
  <c r="BG161"/>
  <c r="BF161"/>
  <c r="T161"/>
  <c r="T160"/>
  <c r="R161"/>
  <c r="R160"/>
  <c r="P161"/>
  <c r="P160"/>
  <c r="BK161"/>
  <c r="BK160"/>
  <c r="J160"/>
  <c r="J161"/>
  <c r="BE161"/>
  <c r="J66"/>
  <c r="BI159"/>
  <c r="BH159"/>
  <c r="BG159"/>
  <c r="BF159"/>
  <c r="T159"/>
  <c r="T158"/>
  <c r="R159"/>
  <c r="R158"/>
  <c r="P159"/>
  <c r="P158"/>
  <c r="BK159"/>
  <c r="BK158"/>
  <c r="J158"/>
  <c r="J159"/>
  <c r="BE159"/>
  <c r="J65"/>
  <c r="BI157"/>
  <c r="BH157"/>
  <c r="BG157"/>
  <c r="BF157"/>
  <c r="T157"/>
  <c r="R157"/>
  <c r="P157"/>
  <c r="BK157"/>
  <c r="J157"/>
  <c r="BE157"/>
  <c r="BI156"/>
  <c r="BH156"/>
  <c r="BG156"/>
  <c r="BF156"/>
  <c r="T156"/>
  <c r="R156"/>
  <c r="P156"/>
  <c r="BK156"/>
  <c r="J156"/>
  <c r="BE156"/>
  <c r="BI155"/>
  <c r="BH155"/>
  <c r="BG155"/>
  <c r="BF155"/>
  <c r="T155"/>
  <c r="T154"/>
  <c r="T153"/>
  <c r="R155"/>
  <c r="R154"/>
  <c r="R153"/>
  <c r="P155"/>
  <c r="P154"/>
  <c r="P153"/>
  <c r="BK155"/>
  <c r="BK154"/>
  <c r="J154"/>
  <c r="BK153"/>
  <c r="J153"/>
  <c r="J155"/>
  <c r="BE155"/>
  <c r="J64"/>
  <c r="J63"/>
  <c r="BI151"/>
  <c r="BH151"/>
  <c r="BG151"/>
  <c r="BF151"/>
  <c r="T151"/>
  <c r="R151"/>
  <c r="P151"/>
  <c r="BK151"/>
  <c r="J151"/>
  <c r="BE151"/>
  <c r="BI149"/>
  <c r="BH149"/>
  <c r="BG149"/>
  <c r="BF149"/>
  <c r="T149"/>
  <c r="T148"/>
  <c r="R149"/>
  <c r="R148"/>
  <c r="P149"/>
  <c r="P148"/>
  <c r="BK149"/>
  <c r="BK148"/>
  <c r="J148"/>
  <c r="J149"/>
  <c r="BE149"/>
  <c r="J62"/>
  <c r="BI146"/>
  <c r="BH146"/>
  <c r="BG146"/>
  <c r="BF146"/>
  <c r="T146"/>
  <c r="R146"/>
  <c r="P146"/>
  <c r="BK146"/>
  <c r="J146"/>
  <c r="BE146"/>
  <c r="BI145"/>
  <c r="BH145"/>
  <c r="BG145"/>
  <c r="BF145"/>
  <c r="T145"/>
  <c r="R145"/>
  <c r="P145"/>
  <c r="BK145"/>
  <c r="J145"/>
  <c r="BE145"/>
  <c r="BI144"/>
  <c r="BH144"/>
  <c r="BG144"/>
  <c r="BF144"/>
  <c r="T144"/>
  <c r="R144"/>
  <c r="P144"/>
  <c r="BK144"/>
  <c r="J144"/>
  <c r="BE144"/>
  <c r="BI143"/>
  <c r="BH143"/>
  <c r="BG143"/>
  <c r="BF143"/>
  <c r="T143"/>
  <c r="R143"/>
  <c r="P143"/>
  <c r="BK143"/>
  <c r="J143"/>
  <c r="BE143"/>
  <c r="BI142"/>
  <c r="BH142"/>
  <c r="BG142"/>
  <c r="BF142"/>
  <c r="T142"/>
  <c r="T141"/>
  <c r="R142"/>
  <c r="R141"/>
  <c r="P142"/>
  <c r="P141"/>
  <c r="BK142"/>
  <c r="BK141"/>
  <c r="J141"/>
  <c r="J142"/>
  <c r="BE142"/>
  <c r="J61"/>
  <c r="BI139"/>
  <c r="BH139"/>
  <c r="BG139"/>
  <c r="BF139"/>
  <c r="T139"/>
  <c r="R139"/>
  <c r="P139"/>
  <c r="BK139"/>
  <c r="J139"/>
  <c r="BE139"/>
  <c r="BI137"/>
  <c r="BH137"/>
  <c r="BG137"/>
  <c r="BF137"/>
  <c r="T137"/>
  <c r="R137"/>
  <c r="P137"/>
  <c r="BK137"/>
  <c r="J137"/>
  <c r="BE137"/>
  <c r="BI135"/>
  <c r="BH135"/>
  <c r="BG135"/>
  <c r="BF135"/>
  <c r="T135"/>
  <c r="R135"/>
  <c r="P135"/>
  <c r="BK135"/>
  <c r="J135"/>
  <c r="BE135"/>
  <c r="BI133"/>
  <c r="BH133"/>
  <c r="BG133"/>
  <c r="BF133"/>
  <c r="T133"/>
  <c r="R133"/>
  <c r="P133"/>
  <c r="BK133"/>
  <c r="J133"/>
  <c r="BE133"/>
  <c r="BI131"/>
  <c r="BH131"/>
  <c r="BG131"/>
  <c r="BF131"/>
  <c r="T131"/>
  <c r="R131"/>
  <c r="P131"/>
  <c r="BK131"/>
  <c r="J131"/>
  <c r="BE131"/>
  <c r="BI129"/>
  <c r="BH129"/>
  <c r="BG129"/>
  <c r="BF129"/>
  <c r="T129"/>
  <c r="R129"/>
  <c r="P129"/>
  <c r="BK129"/>
  <c r="J129"/>
  <c r="BE129"/>
  <c r="BI128"/>
  <c r="BH128"/>
  <c r="BG128"/>
  <c r="BF128"/>
  <c r="T128"/>
  <c r="R128"/>
  <c r="P128"/>
  <c r="BK128"/>
  <c r="J128"/>
  <c r="BE128"/>
  <c r="BI126"/>
  <c r="BH126"/>
  <c r="BG126"/>
  <c r="BF126"/>
  <c r="T126"/>
  <c r="R126"/>
  <c r="P126"/>
  <c r="BK126"/>
  <c r="J126"/>
  <c r="BE126"/>
  <c r="BI125"/>
  <c r="BH125"/>
  <c r="BG125"/>
  <c r="BF125"/>
  <c r="T125"/>
  <c r="R125"/>
  <c r="P125"/>
  <c r="BK125"/>
  <c r="J125"/>
  <c r="BE125"/>
  <c r="BI123"/>
  <c r="BH123"/>
  <c r="BG123"/>
  <c r="BF123"/>
  <c r="T123"/>
  <c r="T122"/>
  <c r="R123"/>
  <c r="R122"/>
  <c r="P123"/>
  <c r="P122"/>
  <c r="BK123"/>
  <c r="BK122"/>
  <c r="J122"/>
  <c r="J123"/>
  <c r="BE123"/>
  <c r="J60"/>
  <c r="BI121"/>
  <c r="BH121"/>
  <c r="BG121"/>
  <c r="BF121"/>
  <c r="T121"/>
  <c r="R121"/>
  <c r="P121"/>
  <c r="BK121"/>
  <c r="J121"/>
  <c r="BE121"/>
  <c r="BI120"/>
  <c r="BH120"/>
  <c r="BG120"/>
  <c r="BF120"/>
  <c r="T120"/>
  <c r="T119"/>
  <c r="R120"/>
  <c r="R119"/>
  <c r="P120"/>
  <c r="P119"/>
  <c r="BK120"/>
  <c r="BK119"/>
  <c r="J119"/>
  <c r="J120"/>
  <c r="BE120"/>
  <c r="J59"/>
  <c r="BI116"/>
  <c r="BH116"/>
  <c r="BG116"/>
  <c r="BF116"/>
  <c r="T116"/>
  <c r="R116"/>
  <c r="P116"/>
  <c r="BK116"/>
  <c r="J116"/>
  <c r="BE116"/>
  <c r="BI113"/>
  <c r="BH113"/>
  <c r="BG113"/>
  <c r="BF113"/>
  <c r="T113"/>
  <c r="R113"/>
  <c r="P113"/>
  <c r="BK113"/>
  <c r="J113"/>
  <c r="BE113"/>
  <c r="BI111"/>
  <c r="BH111"/>
  <c r="BG111"/>
  <c r="BF111"/>
  <c r="T111"/>
  <c r="R111"/>
  <c r="P111"/>
  <c r="BK111"/>
  <c r="J111"/>
  <c r="BE111"/>
  <c r="BI109"/>
  <c r="BH109"/>
  <c r="BG109"/>
  <c r="BF109"/>
  <c r="T109"/>
  <c r="R109"/>
  <c r="P109"/>
  <c r="BK109"/>
  <c r="J109"/>
  <c r="BE109"/>
  <c r="BI107"/>
  <c r="BH107"/>
  <c r="BG107"/>
  <c r="BF107"/>
  <c r="T107"/>
  <c r="R107"/>
  <c r="P107"/>
  <c r="BK107"/>
  <c r="J107"/>
  <c r="BE107"/>
  <c r="BI105"/>
  <c r="BH105"/>
  <c r="BG105"/>
  <c r="BF105"/>
  <c r="T105"/>
  <c r="R105"/>
  <c r="P105"/>
  <c r="BK105"/>
  <c r="J105"/>
  <c r="BE105"/>
  <c r="BI103"/>
  <c r="BH103"/>
  <c r="BG103"/>
  <c r="BF103"/>
  <c r="T103"/>
  <c r="R103"/>
  <c r="P103"/>
  <c r="BK103"/>
  <c r="J103"/>
  <c r="BE103"/>
  <c r="BI101"/>
  <c r="BH101"/>
  <c r="BG101"/>
  <c r="BF101"/>
  <c r="T101"/>
  <c r="R101"/>
  <c r="P101"/>
  <c r="BK101"/>
  <c r="J101"/>
  <c r="BE101"/>
  <c r="BI99"/>
  <c r="BH99"/>
  <c r="BG99"/>
  <c r="BF99"/>
  <c r="T99"/>
  <c r="R99"/>
  <c r="P99"/>
  <c r="BK99"/>
  <c r="J99"/>
  <c r="BE99"/>
  <c r="BI97"/>
  <c r="BH97"/>
  <c r="BG97"/>
  <c r="BF97"/>
  <c r="T97"/>
  <c r="T96"/>
  <c r="R97"/>
  <c r="R96"/>
  <c r="P97"/>
  <c r="P96"/>
  <c r="BK97"/>
  <c r="BK96"/>
  <c r="J96"/>
  <c r="J97"/>
  <c r="BE97"/>
  <c r="J58"/>
  <c r="BI94"/>
  <c r="BH94"/>
  <c r="BG94"/>
  <c r="BF94"/>
  <c r="T94"/>
  <c r="R94"/>
  <c r="P94"/>
  <c r="BK94"/>
  <c r="J94"/>
  <c r="BE94"/>
  <c r="BI92"/>
  <c r="BH92"/>
  <c r="BG92"/>
  <c r="BF92"/>
  <c r="T92"/>
  <c r="R92"/>
  <c r="P92"/>
  <c r="BK92"/>
  <c r="J92"/>
  <c r="BE92"/>
  <c r="BI90"/>
  <c r="BH90"/>
  <c r="BG90"/>
  <c r="BF90"/>
  <c r="T90"/>
  <c r="R90"/>
  <c r="P90"/>
  <c r="BK90"/>
  <c r="J90"/>
  <c r="BE90"/>
  <c r="BI88"/>
  <c r="F35"/>
  <c i="1" r="BD55"/>
  <c i="2" r="BH88"/>
  <c r="F34"/>
  <c i="1" r="BC55"/>
  <c i="2" r="BG88"/>
  <c r="F33"/>
  <c i="1" r="BB55"/>
  <c i="2" r="BF88"/>
  <c r="J32"/>
  <c i="1" r="AW55"/>
  <c i="2" r="F32"/>
  <c i="1" r="BA55"/>
  <c i="2" r="T88"/>
  <c r="T87"/>
  <c r="T86"/>
  <c r="T85"/>
  <c r="R88"/>
  <c r="R87"/>
  <c r="R86"/>
  <c r="R85"/>
  <c r="P88"/>
  <c r="P87"/>
  <c r="P86"/>
  <c r="P85"/>
  <c i="1" r="AU55"/>
  <c i="2" r="BK88"/>
  <c r="BK87"/>
  <c r="J87"/>
  <c r="BK86"/>
  <c r="J86"/>
  <c r="BK85"/>
  <c r="J85"/>
  <c r="J55"/>
  <c r="J28"/>
  <c i="1" r="AG55"/>
  <c i="2" r="J88"/>
  <c r="BE88"/>
  <c r="J31"/>
  <c i="1" r="AV55"/>
  <c i="2" r="F31"/>
  <c i="1" r="AZ55"/>
  <c i="2" r="J57"/>
  <c r="J56"/>
  <c r="F79"/>
  <c r="E77"/>
  <c r="F48"/>
  <c r="E46"/>
  <c r="J37"/>
  <c r="J22"/>
  <c r="E22"/>
  <c r="J82"/>
  <c r="J51"/>
  <c r="J21"/>
  <c r="J19"/>
  <c r="E19"/>
  <c r="J81"/>
  <c r="J50"/>
  <c r="J18"/>
  <c r="J16"/>
  <c r="E16"/>
  <c r="F82"/>
  <c r="F51"/>
  <c r="J15"/>
  <c r="J13"/>
  <c r="E13"/>
  <c r="F81"/>
  <c r="F50"/>
  <c r="J12"/>
  <c r="J10"/>
  <c r="J79"/>
  <c r="J48"/>
  <c i="1" r="BD54"/>
  <c r="W33"/>
  <c r="BC54"/>
  <c r="W32"/>
  <c r="BB54"/>
  <c r="W31"/>
  <c r="BA54"/>
  <c r="W30"/>
  <c r="AZ54"/>
  <c r="W29"/>
  <c r="AY54"/>
  <c r="AX54"/>
  <c r="AW54"/>
  <c r="AK30"/>
  <c r="AV54"/>
  <c r="AK29"/>
  <c r="AU54"/>
  <c r="AT54"/>
  <c r="AS54"/>
  <c r="AG54"/>
  <c r="AK26"/>
  <c r="AT55"/>
  <c r="AN55"/>
  <c r="AN54"/>
  <c r="L50"/>
  <c r="AM50"/>
  <c r="AM49"/>
  <c r="L49"/>
  <c r="AM47"/>
  <c r="L47"/>
  <c r="L45"/>
  <c r="L44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<sst xmlns="http://schemas.openxmlformats.org/spreadsheetml/2006/main">
  <si>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</si>
  <si>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</si>
  <si>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</si>
  <si>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False</t>
  </si>
  <si>
    <t>{76e59a20-cffa-43d7-b8c7-2338f8f2702a}</t>
  </si>
  <si>
    <t xml:space="preserve">&gt;&gt;  skryté sloupce  &lt;&lt;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</si>
  <si>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</si>
  <si>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</si>
  <si>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</si>
  <si>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</si>
  <si>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</si>
  <si>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</si>
  <si>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</si>
  <si>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</si>
  <si>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000</t>
  </si>
  <si>
    <t xml:space="preserve">Měnit lze pouze buňky se žlutým podbarvením!_x000d_
_x000d_
1) na prvním listu Rekapitulace stavby vyplňte v sestavě_x000d_
_x000d_
    a) Souhrnný list_x000d_
       - údaje o Zhotoviteli_x000d_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Zhotoviteli, pokud se liší od údajů o Zhotoviteli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</si>
  <si>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</si>
  <si>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Kolínská, Kolín</t>
  </si>
  <si>
    <t>KSO:</t>
  </si>
  <si>
    <t>CC-CZ:</t>
  </si>
  <si>
    <t>Místo:</t>
  </si>
  <si>
    <t>Kolín</t>
  </si>
  <si>
    <t>Datum:</t>
  </si>
  <si>
    <t>15. 2. 2018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</si>
  <si>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</si>
  <si>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</si>
  <si>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</si>
  <si>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</si>
  <si>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</si>
  <si>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</si>
  <si>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</si>
  <si>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</si>
  <si>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</si>
  <si>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</si>
  <si>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</si>
  <si>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</si>
  <si>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</si>
  <si>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</si>
  <si>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</si>
  <si>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</si>
  <si>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</si>
  <si>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</si>
  <si>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</si>
  <si>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</si>
  <si>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</si>
  <si>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</si>
  <si>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</si>
  <si>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</si>
  <si>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</si>
  <si>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</si>
  <si>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</si>
  <si>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</si>
  <si>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</si>
  <si>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</si>
  <si>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</si>
  <si>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</si>
  <si>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</si>
  <si>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</si>
  <si>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</si>
  <si>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</si>
  <si>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</si>
  <si>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</si>
  <si>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</si>
  <si>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</si>
  <si>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</si>
  <si>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</si>
  <si>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</si>
  <si>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</si>
  <si>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</si>
  <si>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</si>
  <si>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</si>
  <si>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</si>
  <si>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</si>
  <si>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</si>
  <si>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</si>
  <si>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</si>
  <si>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KRYCÍ LIST SOUPISU PRACÍ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</si>
  <si>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</si>
  <si>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</si>
  <si>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</si>
  <si>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</si>
  <si>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</si>
  <si>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</si>
  <si>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</si>
  <si>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5 - Komunikace pozemní</t>
  </si>
  <si>
    <t xml:space="preserve">    8 - Trubní vedení</t>
  </si>
  <si>
    <t xml:space="preserve">    9 - Ostatní konstrukce a práce-bourání</t>
  </si>
  <si>
    <t xml:space="preserve">    997 - Přesun sutě</t>
  </si>
  <si>
    <t xml:space="preserve">    998 - Přesun hmot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</si>
  <si>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</si>
  <si>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</si>
  <si>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</si>
  <si>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</si>
  <si>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VRN9 - Ostatní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</si>
  <si>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</si>
  <si>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</si>
  <si>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</si>
  <si>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</si>
  <si>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</si>
  <si>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</si>
  <si>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</si>
  <si>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</si>
  <si>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</si>
  <si>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</si>
  <si>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</si>
  <si>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</si>
  <si>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Dodavatel</t>
  </si>
  <si>
    <t>Náklady soupisu celkem</t>
  </si>
  <si>
    <t>HSV</t>
  </si>
  <si>
    <t>Práce a dodávky HSV</t>
  </si>
  <si>
    <t>ROZPOCET</t>
  </si>
  <si>
    <t>Zemní práce</t>
  </si>
  <si>
    <t>K</t>
  </si>
  <si>
    <t>113107124</t>
  </si>
  <si>
    <t>Odstranění podkladu pl do 50 m2 z kameniva drceného tl 400 mm</t>
  </si>
  <si>
    <t>m2</t>
  </si>
  <si>
    <t>CS ÚRS 2017 02</t>
  </si>
  <si>
    <t>4</t>
  </si>
  <si>
    <t>8283899</t>
  </si>
  <si>
    <t>VV</t>
  </si>
  <si>
    <t>970</t>
  </si>
  <si>
    <t>113154114</t>
  </si>
  <si>
    <t>Frézování živičného krytu tl 100 mm pruh š 0,5 m pl do 500 m2 bez překážek v trase</t>
  </si>
  <si>
    <t>-1135843501</t>
  </si>
  <si>
    <t>3</t>
  </si>
  <si>
    <t>113201112</t>
  </si>
  <si>
    <t>Vytrhání obrub silničních ležatých</t>
  </si>
  <si>
    <t>m</t>
  </si>
  <si>
    <t>-1737877820</t>
  </si>
  <si>
    <t>70</t>
  </si>
  <si>
    <t>181102302</t>
  </si>
  <si>
    <t>Úprava pláně v zářezech se zhutněním</t>
  </si>
  <si>
    <t>-947295648</t>
  </si>
  <si>
    <t>970+140*1</t>
  </si>
  <si>
    <t>5</t>
  </si>
  <si>
    <t>Komunikace pozemní</t>
  </si>
  <si>
    <t>564851111</t>
  </si>
  <si>
    <t>Podklad ze štěrkodrtě ŠD tl 150 mm</t>
  </si>
  <si>
    <t>-626580828</t>
  </si>
  <si>
    <t>30</t>
  </si>
  <si>
    <t>6</t>
  </si>
  <si>
    <t>564851114</t>
  </si>
  <si>
    <t>Podklad ze štěrkodrtě ŠD tl 180 mm</t>
  </si>
  <si>
    <t>-1929840099</t>
  </si>
  <si>
    <t>1110</t>
  </si>
  <si>
    <t>7</t>
  </si>
  <si>
    <t>567122114</t>
  </si>
  <si>
    <t>Podklad ze směsi stmelené cementem SC C 8/10 (KSC I) tl 150 mm</t>
  </si>
  <si>
    <t>382695603</t>
  </si>
  <si>
    <t>8</t>
  </si>
  <si>
    <t>573191111</t>
  </si>
  <si>
    <t>Postřik infiltrační kationaktivní emulzí v množství 1 kg/m2</t>
  </si>
  <si>
    <t>-861003156</t>
  </si>
  <si>
    <t>9</t>
  </si>
  <si>
    <t>573211106</t>
  </si>
  <si>
    <t>Postřik živičný spojovací z asfaltu v množství 0,20 kg/m2</t>
  </si>
  <si>
    <t>498362556</t>
  </si>
  <si>
    <t>10</t>
  </si>
  <si>
    <t>577134131</t>
  </si>
  <si>
    <t>Asfaltový beton vrstva obrusná ACO 11 (ABS) tř. I tl 40 mm š do 3 m z modifikovaného asfaltu</t>
  </si>
  <si>
    <t>-1145837673</t>
  </si>
  <si>
    <t>11</t>
  </si>
  <si>
    <t>577155132</t>
  </si>
  <si>
    <t>Asfaltový beton vrstva ložní ACL 16 (ABH) tl 60 mm š do 3 m z modifikovaného asfaltu</t>
  </si>
  <si>
    <t>1077970242</t>
  </si>
  <si>
    <t>12</t>
  </si>
  <si>
    <t>596211110</t>
  </si>
  <si>
    <t>Kladení zámkové dlažby komunikací pro pěší tl 60 mm skupiny A pl do 50 m2</t>
  </si>
  <si>
    <t>285118896</t>
  </si>
  <si>
    <t>13</t>
  </si>
  <si>
    <t>M</t>
  </si>
  <si>
    <t>592450380</t>
  </si>
  <si>
    <t>dlažba zámková 6 cm přírodní</t>
  </si>
  <si>
    <t>1422687355</t>
  </si>
  <si>
    <t>P</t>
  </si>
  <si>
    <t>Poznámka k položce:_x000d_
spotřeba: 36 kus/m2</t>
  </si>
  <si>
    <t>26</t>
  </si>
  <si>
    <t>14</t>
  </si>
  <si>
    <t>592451190</t>
  </si>
  <si>
    <t>dlažba zámková slepecká 6 cm barevná</t>
  </si>
  <si>
    <t>-1451285363</t>
  </si>
  <si>
    <t>Poznámka k položce:_x000d_
spotřeba: 50 kus/m2</t>
  </si>
  <si>
    <t>Trubní vedení</t>
  </si>
  <si>
    <t>899231111</t>
  </si>
  <si>
    <t>Výšková úprava uličního vstupu nebo vpusti do 200 mm zvýšením mříže</t>
  </si>
  <si>
    <t>kus</t>
  </si>
  <si>
    <t>CS ÚRS 2018 01</t>
  </si>
  <si>
    <t>581773564</t>
  </si>
  <si>
    <t>16</t>
  </si>
  <si>
    <t>899431111</t>
  </si>
  <si>
    <t>Výšková úprava uličního vstupu nebo vpusti do 200 mm zvýšením krycího hrnce, šoupěte nebo hydrantu</t>
  </si>
  <si>
    <t>-465163385</t>
  </si>
  <si>
    <t>Ostatní konstrukce a práce-bourání</t>
  </si>
  <si>
    <t>17</t>
  </si>
  <si>
    <t>916131213</t>
  </si>
  <si>
    <t>Osazení silničního obrubníku betonového stojatého s boční opěrou do lože z betonu prostého</t>
  </si>
  <si>
    <t>-675911629</t>
  </si>
  <si>
    <t>150+130+20</t>
  </si>
  <si>
    <t>18</t>
  </si>
  <si>
    <t>592174600</t>
  </si>
  <si>
    <t>obrubník betonový silniční</t>
  </si>
  <si>
    <t>277850624</t>
  </si>
  <si>
    <t>19</t>
  </si>
  <si>
    <t>916231213</t>
  </si>
  <si>
    <t>Osazení chodníkového obrubníku betonového stojatého s boční opěrou do lože z betonu prostého</t>
  </si>
  <si>
    <t>-865532664</t>
  </si>
  <si>
    <t>10+10</t>
  </si>
  <si>
    <t>20</t>
  </si>
  <si>
    <t>5921700x</t>
  </si>
  <si>
    <t>obrubník betonový parkový 25x8x50cm</t>
  </si>
  <si>
    <t>-1902446784</t>
  </si>
  <si>
    <t>919112213</t>
  </si>
  <si>
    <t>Řezání spár pro vytvoření komůrky š 10 mm hl 25 mm pro těsnící zálivku v živičném krytu</t>
  </si>
  <si>
    <t>2047708571</t>
  </si>
  <si>
    <t>140+20</t>
  </si>
  <si>
    <t>22</t>
  </si>
  <si>
    <t>919122112</t>
  </si>
  <si>
    <t>Těsnění spár zálivkou za tepla pro komůrky š 10 mm hl 25 mm s těsnicím profilem</t>
  </si>
  <si>
    <t>-1870455998</t>
  </si>
  <si>
    <t>39</t>
  </si>
  <si>
    <t>935114122</t>
  </si>
  <si>
    <t>Štěrbinový odvodňovací betonový žlab 450x500 mm se spádem se základem</t>
  </si>
  <si>
    <t>-1891717153</t>
  </si>
  <si>
    <t>PSC</t>
  </si>
  <si>
    <t xml:space="preserve">Poznámka k souboru cen:_x000d_
1. V ceně jsou započteny i náklady na dodání štěrbinového žlabu včetně čistícího kusu, vpusťového kusu a záslepky, které jsou poměrově přepočteny na 1 bm žlabu. </t>
  </si>
  <si>
    <t>40</t>
  </si>
  <si>
    <t>9389024xx</t>
  </si>
  <si>
    <t>Čištění UV ručně při tl nánosu do 50%</t>
  </si>
  <si>
    <t>486989489</t>
  </si>
  <si>
    <t xml:space="preserve">Poznámka k souboru cen:_x000d_
1. V cenách nejsou započteny náklady na vodorovnou dopravu odstraněného materiálu, která se oceňuje cenami souboru cen 997 22-15 Vodorovná doprava suti. 2. V cenách čištění propustků strojně tlakovou vodou nejsou započteny náklady na vodu, tyto se oceňují individuálně. 3. Ceny jsou kalkulovány pro propustky do délky 8 m, pro propustky delší než 8 m se použijí položky 938 90-2411 až -2484 a příplatek 938 90-2499 za každý další 1 metr propustku. </t>
  </si>
  <si>
    <t>23</t>
  </si>
  <si>
    <t>R-006</t>
  </si>
  <si>
    <t>Lokální oprava rýhy před obrubou</t>
  </si>
  <si>
    <t>-1876681827</t>
  </si>
  <si>
    <t>24</t>
  </si>
  <si>
    <t>R-007</t>
  </si>
  <si>
    <t>Lokální oprava rýhy za obrubou</t>
  </si>
  <si>
    <t>-1594319571</t>
  </si>
  <si>
    <t>320+20</t>
  </si>
  <si>
    <t>997</t>
  </si>
  <si>
    <t>Přesun sutě</t>
  </si>
  <si>
    <t>25</t>
  </si>
  <si>
    <t>997211521</t>
  </si>
  <si>
    <t>Vodorovná doprava vybouraných hmot po suchu na vzdálenost do 1 km</t>
  </si>
  <si>
    <t>t</t>
  </si>
  <si>
    <t>-1436832609</t>
  </si>
  <si>
    <t>997211529</t>
  </si>
  <si>
    <t>Příplatek ZKD 29 km u vodorovné dopravy vybouraných hmot</t>
  </si>
  <si>
    <t>-73732688</t>
  </si>
  <si>
    <t>27</t>
  </si>
  <si>
    <t>997211612</t>
  </si>
  <si>
    <t>Nakládání vybouraných hmot na dopravní prostředky pro vodorovnou dopravu</t>
  </si>
  <si>
    <t>1103047593</t>
  </si>
  <si>
    <t>28</t>
  </si>
  <si>
    <t>997221845</t>
  </si>
  <si>
    <t>Poplatek za uložení na skládce (skládkovné) odpadu asfaltového bez dehtu kód odpadu 170 302</t>
  </si>
  <si>
    <t>1810119550</t>
  </si>
  <si>
    <t>29</t>
  </si>
  <si>
    <t>997221855</t>
  </si>
  <si>
    <t>Poplatek za uložení odpadu zeminy a kameniva na skládce (skládkovné)</t>
  </si>
  <si>
    <t>1786593278</t>
  </si>
  <si>
    <t>830-250</t>
  </si>
  <si>
    <t>998</t>
  </si>
  <si>
    <t>Přesun hmot</t>
  </si>
  <si>
    <t>998223011</t>
  </si>
  <si>
    <t>Přesun hmot pro pozemní komunikace s krytem dlážděným</t>
  </si>
  <si>
    <t>1561107799</t>
  </si>
  <si>
    <t>103,998*0,4 'Přepočtené koeficientem množství</t>
  </si>
  <si>
    <t>31</t>
  </si>
  <si>
    <t>998225111</t>
  </si>
  <si>
    <t>Přesun hmot pro pozemní komunikace s krytem z kamene, monolitickým betonovým nebo živičným</t>
  </si>
  <si>
    <t>1946877775</t>
  </si>
  <si>
    <t>103,998*0,6 'Přepočtené koeficientem množství</t>
  </si>
  <si>
    <t>VRN</t>
  </si>
  <si>
    <t>Vedlejší rozpočtové náklady</t>
  </si>
  <si>
    <t>VRN1</t>
  </si>
  <si>
    <t>Průzkumné, geodetické a projektové práce</t>
  </si>
  <si>
    <t>32</t>
  </si>
  <si>
    <t>010001000</t>
  </si>
  <si>
    <t>…</t>
  </si>
  <si>
    <t>1024</t>
  </si>
  <si>
    <t>-259504436</t>
  </si>
  <si>
    <t>33</t>
  </si>
  <si>
    <t>012002000</t>
  </si>
  <si>
    <t>Geodetické práce</t>
  </si>
  <si>
    <t>-913515460</t>
  </si>
  <si>
    <t>34</t>
  </si>
  <si>
    <t>013002000</t>
  </si>
  <si>
    <t>Projektové práce</t>
  </si>
  <si>
    <t>-334889766</t>
  </si>
  <si>
    <t>VRN3</t>
  </si>
  <si>
    <t>Zařízení staveniště</t>
  </si>
  <si>
    <t>35</t>
  </si>
  <si>
    <t>030001000</t>
  </si>
  <si>
    <t>1461047658</t>
  </si>
  <si>
    <t>VRN4</t>
  </si>
  <si>
    <t>Inženýrská činnost</t>
  </si>
  <si>
    <t>36</t>
  </si>
  <si>
    <t>043002000</t>
  </si>
  <si>
    <t>Zkoušky a ostatní měření</t>
  </si>
  <si>
    <t>1490264675</t>
  </si>
  <si>
    <t>37</t>
  </si>
  <si>
    <t>049002000</t>
  </si>
  <si>
    <t>Ostatní inženýrská činnost</t>
  </si>
  <si>
    <t>-657511163</t>
  </si>
  <si>
    <t>VRN9</t>
  </si>
  <si>
    <t>Ostatní náklady</t>
  </si>
  <si>
    <t>38</t>
  </si>
  <si>
    <t>090001000</t>
  </si>
  <si>
    <t>DIO,DIR</t>
  </si>
  <si>
    <t>22446324</t>
  </si>
  <si>
    <t>6,66666666666667E-06*150000 'Přepočtené koeficientem množství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</si>
</sst>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0">
    <font>
      <sz val="8"/>
      <name val="Arial CE"/>
      <family val="2"/>
    </font>
    <font>
      <sz val="8"/>
      <color rgb="FF969696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8"/>
      <name val="Arial CE"/>
    </font>
    <font>
      <sz val="12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b/>
      <sz val="12"/>
      <color rgb="FF800000"/>
      <name val="Arial CE"/>
    </font>
    <font>
      <sz val="8"/>
      <color rgb="FF960000"/>
      <name val="Arial CE"/>
    </font>
    <font>
      <sz val="7"/>
      <color rgb="FF969696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29" fillId="0" borderId="0" applyNumberFormat="0" applyFill="0" applyBorder="0" applyAlignment="0" applyProtection="0"/>
  </cellStyleXfs>
  <cellXfs count="190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10" fillId="2" borderId="0" xfId="0" applyFont="1" applyFill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13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top"/>
    </xf>
    <xf numFmtId="0" fontId="2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horizontal="left" vertical="center"/>
      <protection locked="0"/>
    </xf>
    <xf numFmtId="49" fontId="0" fillId="3" borderId="0" xfId="0" applyNumberFormat="1" applyFont="1" applyFill="1" applyAlignment="1" applyProtection="1">
      <alignment horizontal="left" vertical="center"/>
      <protection locked="0"/>
    </xf>
    <xf numFmtId="49" fontId="0" fillId="0" borderId="0" xfId="0" applyNumberFormat="1" applyFont="1" applyAlignment="1">
      <alignment horizontal="left" vertical="center"/>
    </xf>
    <xf numFmtId="0" fontId="0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Font="1" applyBorder="1" applyAlignment="1">
      <alignment vertical="center"/>
    </xf>
    <xf numFmtId="0" fontId="14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4" fontId="14" fillId="0" borderId="5" xfId="0" applyNumberFormat="1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164" fontId="1" fillId="0" borderId="0" xfId="0" applyNumberFormat="1" applyFont="1" applyAlignment="1">
      <alignment horizontal="right" vertical="center"/>
    </xf>
    <xf numFmtId="4" fontId="13" fillId="0" borderId="0" xfId="0" applyNumberFormat="1" applyFont="1" applyAlignment="1">
      <alignment vertical="center"/>
    </xf>
    <xf numFmtId="0" fontId="0" fillId="4" borderId="0" xfId="0" applyFont="1" applyFill="1" applyAlignment="1">
      <alignment vertical="center"/>
    </xf>
    <xf numFmtId="0" fontId="3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3" fillId="4" borderId="7" xfId="0" applyFont="1" applyFill="1" applyBorder="1" applyAlignment="1">
      <alignment horizontal="center" vertical="center"/>
    </xf>
    <xf numFmtId="0" fontId="3" fillId="4" borderId="7" xfId="0" applyFont="1" applyFill="1" applyBorder="1" applyAlignment="1">
      <alignment horizontal="left" vertical="center"/>
    </xf>
    <xf numFmtId="4" fontId="3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5" fillId="0" borderId="0" xfId="0" applyFont="1" applyAlignment="1">
      <alignment vertical="center"/>
    </xf>
    <xf numFmtId="165" fontId="0" fillId="0" borderId="0" xfId="0" applyNumberFormat="1" applyFont="1" applyAlignment="1">
      <alignment horizontal="left" vertical="center"/>
    </xf>
    <xf numFmtId="0" fontId="16" fillId="0" borderId="11" xfId="0" applyFont="1" applyBorder="1" applyAlignment="1">
      <alignment horizontal="center" vertical="center"/>
    </xf>
    <xf numFmtId="0" fontId="16" fillId="0" borderId="12" xfId="0" applyFont="1" applyBorder="1" applyAlignment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1" fillId="0" borderId="14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7" fillId="5" borderId="6" xfId="0" applyFont="1" applyFill="1" applyBorder="1" applyAlignment="1">
      <alignment horizontal="center" vertical="center"/>
    </xf>
    <xf numFmtId="0" fontId="17" fillId="5" borderId="7" xfId="0" applyFont="1" applyFill="1" applyBorder="1" applyAlignment="1">
      <alignment horizontal="left" vertical="center"/>
    </xf>
    <xf numFmtId="0" fontId="0" fillId="5" borderId="7" xfId="0" applyFont="1" applyFill="1" applyBorder="1" applyAlignment="1">
      <alignment vertical="center"/>
    </xf>
    <xf numFmtId="0" fontId="17" fillId="5" borderId="7" xfId="0" applyFont="1" applyFill="1" applyBorder="1" applyAlignment="1">
      <alignment horizontal="center" vertical="center"/>
    </xf>
    <xf numFmtId="0" fontId="17" fillId="5" borderId="7" xfId="0" applyFont="1" applyFill="1" applyBorder="1" applyAlignment="1">
      <alignment horizontal="right" vertical="center"/>
    </xf>
    <xf numFmtId="0" fontId="17" fillId="5" borderId="8" xfId="0" applyFont="1" applyFill="1" applyBorder="1" applyAlignment="1">
      <alignment horizontal="left" vertical="center"/>
    </xf>
    <xf numFmtId="0" fontId="17" fillId="5" borderId="0" xfId="0" applyFont="1" applyFill="1" applyAlignment="1">
      <alignment horizontal="center" vertical="center"/>
    </xf>
    <xf numFmtId="0" fontId="18" fillId="0" borderId="16" xfId="0" applyFont="1" applyBorder="1" applyAlignment="1">
      <alignment horizontal="center" vertical="center" wrapText="1"/>
    </xf>
    <xf numFmtId="0" fontId="18" fillId="0" borderId="17" xfId="0" applyFont="1" applyBorder="1" applyAlignment="1">
      <alignment horizontal="center" vertical="center" wrapText="1"/>
    </xf>
    <xf numFmtId="0" fontId="18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19" fillId="0" borderId="0" xfId="0" applyFont="1" applyAlignment="1">
      <alignment vertical="center"/>
    </xf>
    <xf numFmtId="4" fontId="19" fillId="0" borderId="0" xfId="0" applyNumberFormat="1" applyFont="1" applyAlignment="1">
      <alignment horizontal="right" vertical="center"/>
    </xf>
    <xf numFmtId="4" fontId="19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4" fontId="16" fillId="0" borderId="14" xfId="0" applyNumberFormat="1" applyFont="1" applyBorder="1" applyAlignment="1">
      <alignment vertical="center"/>
    </xf>
    <xf numFmtId="4" fontId="16" fillId="0" borderId="0" xfId="0" applyNumberFormat="1" applyFont="1" applyBorder="1" applyAlignment="1">
      <alignment vertical="center"/>
    </xf>
    <xf numFmtId="166" fontId="16" fillId="0" borderId="0" xfId="0" applyNumberFormat="1" applyFont="1" applyBorder="1" applyAlignment="1">
      <alignment vertical="center"/>
    </xf>
    <xf numFmtId="4" fontId="16" fillId="0" borderId="15" xfId="0" applyNumberFormat="1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20" fillId="0" borderId="0" xfId="1" applyFont="1" applyAlignment="1">
      <alignment horizontal="center" vertical="center"/>
    </xf>
    <xf numFmtId="0" fontId="4" fillId="0" borderId="3" xfId="0" applyFont="1" applyBorder="1" applyAlignment="1">
      <alignment vertical="center"/>
    </xf>
    <xf numFmtId="0" fontId="21" fillId="0" borderId="0" xfId="0" applyFont="1" applyAlignment="1">
      <alignment vertical="center"/>
    </xf>
    <xf numFmtId="0" fontId="21" fillId="0" borderId="0" xfId="0" applyFont="1" applyAlignment="1">
      <alignment horizontal="left" vertical="center" wrapText="1"/>
    </xf>
    <xf numFmtId="0" fontId="22" fillId="0" borderId="0" xfId="0" applyFont="1" applyAlignment="1">
      <alignment vertical="center"/>
    </xf>
    <xf numFmtId="4" fontId="22" fillId="0" borderId="0" xfId="0" applyNumberFormat="1" applyFont="1" applyAlignment="1">
      <alignment vertical="center"/>
    </xf>
    <xf numFmtId="0" fontId="2" fillId="0" borderId="0" xfId="0" applyFont="1" applyAlignment="1">
      <alignment horizontal="center" vertical="center"/>
    </xf>
    <xf numFmtId="4" fontId="23" fillId="0" borderId="19" xfId="0" applyNumberFormat="1" applyFont="1" applyBorder="1" applyAlignment="1">
      <alignment vertical="center"/>
    </xf>
    <xf numFmtId="4" fontId="23" fillId="0" borderId="20" xfId="0" applyNumberFormat="1" applyFont="1" applyBorder="1" applyAlignment="1">
      <alignment vertical="center"/>
    </xf>
    <xf numFmtId="166" fontId="23" fillId="0" borderId="20" xfId="0" applyNumberFormat="1" applyFont="1" applyBorder="1" applyAlignment="1">
      <alignment vertical="center"/>
    </xf>
    <xf numFmtId="4" fontId="23" fillId="0" borderId="21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0" fillId="0" borderId="2" xfId="0" applyBorder="1" applyProtection="1">
      <protection locked="0"/>
    </xf>
    <xf numFmtId="0" fontId="0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12" xfId="0" applyFont="1" applyBorder="1" applyAlignment="1" applyProtection="1">
      <alignment vertical="center"/>
      <protection locked="0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right" vertical="center"/>
      <protection locked="0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5" borderId="0" xfId="0" applyFont="1" applyFill="1" applyAlignment="1">
      <alignment vertical="center"/>
    </xf>
    <xf numFmtId="0" fontId="3" fillId="5" borderId="6" xfId="0" applyFont="1" applyFill="1" applyBorder="1" applyAlignment="1">
      <alignment horizontal="left" vertical="center"/>
    </xf>
    <xf numFmtId="0" fontId="3" fillId="5" borderId="7" xfId="0" applyFont="1" applyFill="1" applyBorder="1" applyAlignment="1">
      <alignment horizontal="right" vertical="center"/>
    </xf>
    <xf numFmtId="0" fontId="3" fillId="5" borderId="7" xfId="0" applyFont="1" applyFill="1" applyBorder="1" applyAlignment="1">
      <alignment horizontal="center" vertical="center"/>
    </xf>
    <xf numFmtId="0" fontId="0" fillId="5" borderId="7" xfId="0" applyFont="1" applyFill="1" applyBorder="1" applyAlignment="1" applyProtection="1">
      <alignment vertical="center"/>
      <protection locked="0"/>
    </xf>
    <xf numFmtId="4" fontId="3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2" xfId="0" applyFont="1" applyBorder="1" applyAlignment="1" applyProtection="1">
      <alignment vertical="center"/>
      <protection locked="0"/>
    </xf>
    <xf numFmtId="0" fontId="17" fillId="5" borderId="0" xfId="0" applyFont="1" applyFill="1" applyAlignment="1">
      <alignment horizontal="left" vertical="center"/>
    </xf>
    <xf numFmtId="0" fontId="0" fillId="5" borderId="0" xfId="0" applyFont="1" applyFill="1" applyAlignment="1" applyProtection="1">
      <alignment vertical="center"/>
      <protection locked="0"/>
    </xf>
    <xf numFmtId="0" fontId="17" fillId="5" borderId="0" xfId="0" applyFont="1" applyFill="1" applyAlignment="1">
      <alignment horizontal="right" vertical="center"/>
    </xf>
    <xf numFmtId="0" fontId="24" fillId="0" borderId="0" xfId="0" applyFont="1" applyAlignment="1">
      <alignment horizontal="left" vertical="center"/>
    </xf>
    <xf numFmtId="0" fontId="5" fillId="0" borderId="3" xfId="0" applyFont="1" applyBorder="1" applyAlignment="1">
      <alignment vertical="center"/>
    </xf>
    <xf numFmtId="0" fontId="5" fillId="0" borderId="20" xfId="0" applyFont="1" applyBorder="1" applyAlignment="1">
      <alignment horizontal="left" vertical="center"/>
    </xf>
    <xf numFmtId="0" fontId="5" fillId="0" borderId="20" xfId="0" applyFont="1" applyBorder="1" applyAlignment="1">
      <alignment vertical="center"/>
    </xf>
    <xf numFmtId="0" fontId="5" fillId="0" borderId="20" xfId="0" applyFont="1" applyBorder="1" applyAlignment="1" applyProtection="1">
      <alignment vertical="center"/>
      <protection locked="0"/>
    </xf>
    <xf numFmtId="4" fontId="5" fillId="0" borderId="20" xfId="0" applyNumberFormat="1" applyFont="1" applyBorder="1" applyAlignment="1">
      <alignment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>
      <alignment vertical="center"/>
    </xf>
    <xf numFmtId="0" fontId="0" fillId="0" borderId="3" xfId="0" applyFont="1" applyBorder="1" applyAlignment="1">
      <alignment horizontal="center" vertical="center" wrapText="1"/>
    </xf>
    <xf numFmtId="0" fontId="17" fillId="5" borderId="16" xfId="0" applyFont="1" applyFill="1" applyBorder="1" applyAlignment="1">
      <alignment horizontal="center" vertical="center" wrapText="1"/>
    </xf>
    <xf numFmtId="0" fontId="17" fillId="5" borderId="17" xfId="0" applyFont="1" applyFill="1" applyBorder="1" applyAlignment="1">
      <alignment horizontal="center" vertical="center" wrapText="1"/>
    </xf>
    <xf numFmtId="0" fontId="17" fillId="5" borderId="17" xfId="0" applyFont="1" applyFill="1" applyBorder="1" applyAlignment="1" applyProtection="1">
      <alignment horizontal="center" vertical="center" wrapText="1"/>
      <protection locked="0"/>
    </xf>
    <xf numFmtId="0" fontId="17" fillId="5" borderId="18" xfId="0" applyFont="1" applyFill="1" applyBorder="1" applyAlignment="1">
      <alignment horizontal="center" vertical="center" wrapText="1"/>
    </xf>
    <xf numFmtId="4" fontId="19" fillId="0" borderId="0" xfId="0" applyNumberFormat="1" applyFont="1" applyAlignment="1"/>
    <xf numFmtId="166" fontId="25" fillId="0" borderId="12" xfId="0" applyNumberFormat="1" applyFont="1" applyBorder="1" applyAlignment="1"/>
    <xf numFmtId="4" fontId="15" fillId="0" borderId="0" xfId="0" applyNumberFormat="1" applyFont="1" applyAlignment="1">
      <alignment vertical="center"/>
    </xf>
    <xf numFmtId="0" fontId="7" fillId="0" borderId="3" xfId="0" applyFont="1" applyBorder="1" applyAlignment="1"/>
    <xf numFmtId="0" fontId="7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/>
    <xf numFmtId="0" fontId="7" fillId="0" borderId="14" xfId="0" applyFont="1" applyBorder="1" applyAlignment="1"/>
    <xf numFmtId="0" fontId="7" fillId="0" borderId="0" xfId="0" applyFont="1" applyBorder="1" applyAlignment="1"/>
    <xf numFmtId="166" fontId="7" fillId="0" borderId="0" xfId="0" applyNumberFormat="1" applyFont="1" applyBorder="1" applyAlignment="1"/>
    <xf numFmtId="0" fontId="7" fillId="0" borderId="15" xfId="0" applyFont="1" applyBorder="1" applyAlignment="1"/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>
      <alignment horizontal="left"/>
    </xf>
    <xf numFmtId="4" fontId="6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horizontal="center" vertical="center"/>
      <protection locked="0"/>
    </xf>
    <xf numFmtId="49" fontId="0" fillId="0" borderId="22" xfId="0" applyNumberFormat="1" applyFont="1" applyBorder="1" applyAlignment="1" applyProtection="1">
      <alignment horizontal="left" vertical="center" wrapText="1"/>
      <protection locked="0"/>
    </xf>
    <xf numFmtId="0" fontId="0" fillId="0" borderId="22" xfId="0" applyFont="1" applyBorder="1" applyAlignment="1" applyProtection="1">
      <alignment horizontal="left" vertical="center" wrapText="1"/>
      <protection locked="0"/>
    </xf>
    <xf numFmtId="0" fontId="0" fillId="0" borderId="22" xfId="0" applyFont="1" applyBorder="1" applyAlignment="1" applyProtection="1">
      <alignment horizontal="center" vertical="center" wrapText="1"/>
      <protection locked="0"/>
    </xf>
    <xf numFmtId="167" fontId="0" fillId="3" borderId="22" xfId="0" applyNumberFormat="1" applyFont="1" applyFill="1" applyBorder="1" applyAlignment="1" applyProtection="1">
      <alignment vertical="center"/>
      <protection locked="0"/>
    </xf>
    <xf numFmtId="4" fontId="0" fillId="3" borderId="22" xfId="0" applyNumberFormat="1" applyFont="1" applyFill="1" applyBorder="1" applyAlignment="1" applyProtection="1">
      <alignment vertical="center"/>
      <protection locked="0"/>
    </xf>
    <xf numFmtId="4" fontId="0" fillId="0" borderId="22" xfId="0" applyNumberFormat="1" applyFont="1" applyBorder="1" applyAlignment="1" applyProtection="1">
      <alignment vertical="center"/>
      <protection locked="0"/>
    </xf>
    <xf numFmtId="0" fontId="1" fillId="3" borderId="14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>
      <alignment horizontal="center" vertical="center"/>
    </xf>
    <xf numFmtId="166" fontId="1" fillId="0" borderId="0" xfId="0" applyNumberFormat="1" applyFont="1" applyBorder="1" applyAlignment="1">
      <alignment vertical="center"/>
    </xf>
    <xf numFmtId="0" fontId="1" fillId="0" borderId="15" xfId="0" applyFont="1" applyBorder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8" fillId="0" borderId="3" xfId="0" applyFont="1" applyBorder="1" applyAlignment="1">
      <alignment vertical="center"/>
    </xf>
    <xf numFmtId="0" fontId="26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 wrapText="1"/>
    </xf>
    <xf numFmtId="167" fontId="8" fillId="0" borderId="0" xfId="0" applyNumberFormat="1" applyFont="1" applyAlignment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14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8" fillId="0" borderId="15" xfId="0" applyFont="1" applyBorder="1" applyAlignment="1">
      <alignment vertical="center"/>
    </xf>
    <xf numFmtId="0" fontId="27" fillId="0" borderId="22" xfId="0" applyFont="1" applyBorder="1" applyAlignment="1" applyProtection="1">
      <alignment horizontal="center" vertical="center"/>
      <protection locked="0"/>
    </xf>
    <xf numFmtId="49" fontId="27" fillId="0" borderId="22" xfId="0" applyNumberFormat="1" applyFont="1" applyBorder="1" applyAlignment="1" applyProtection="1">
      <alignment horizontal="left" vertical="center" wrapText="1"/>
      <protection locked="0"/>
    </xf>
    <xf numFmtId="0" fontId="27" fillId="0" borderId="22" xfId="0" applyFont="1" applyBorder="1" applyAlignment="1" applyProtection="1">
      <alignment horizontal="left" vertical="center" wrapText="1"/>
      <protection locked="0"/>
    </xf>
    <xf numFmtId="0" fontId="27" fillId="0" borderId="22" xfId="0" applyFont="1" applyBorder="1" applyAlignment="1" applyProtection="1">
      <alignment horizontal="center" vertical="center" wrapText="1"/>
      <protection locked="0"/>
    </xf>
    <xf numFmtId="167" fontId="27" fillId="3" borderId="22" xfId="0" applyNumberFormat="1" applyFont="1" applyFill="1" applyBorder="1" applyAlignment="1" applyProtection="1">
      <alignment vertical="center"/>
      <protection locked="0"/>
    </xf>
    <xf numFmtId="4" fontId="27" fillId="3" borderId="22" xfId="0" applyNumberFormat="1" applyFont="1" applyFill="1" applyBorder="1" applyAlignment="1" applyProtection="1">
      <alignment vertical="center"/>
      <protection locked="0"/>
    </xf>
    <xf numFmtId="4" fontId="27" fillId="0" borderId="22" xfId="0" applyNumberFormat="1" applyFont="1" applyBorder="1" applyAlignment="1" applyProtection="1">
      <alignment vertical="center"/>
      <protection locked="0"/>
    </xf>
    <xf numFmtId="0" fontId="27" fillId="0" borderId="3" xfId="0" applyFont="1" applyBorder="1" applyAlignment="1">
      <alignment vertical="center"/>
    </xf>
    <xf numFmtId="0" fontId="27" fillId="3" borderId="14" xfId="0" applyFont="1" applyFill="1" applyBorder="1" applyAlignment="1" applyProtection="1">
      <alignment horizontal="left" vertical="center"/>
      <protection locked="0"/>
    </xf>
    <xf numFmtId="0" fontId="27" fillId="0" borderId="0" xfId="0" applyFont="1" applyBorder="1" applyAlignment="1">
      <alignment horizontal="center" vertical="center"/>
    </xf>
    <xf numFmtId="0" fontId="28" fillId="0" borderId="0" xfId="0" applyFont="1" applyAlignment="1">
      <alignment vertical="center" wrapText="1"/>
    </xf>
    <xf numFmtId="0" fontId="0" fillId="0" borderId="14" xfId="0" applyFont="1" applyBorder="1" applyAlignment="1">
      <alignment vertical="center"/>
    </xf>
    <xf numFmtId="0" fontId="8" fillId="0" borderId="19" xfId="0" applyFont="1" applyBorder="1" applyAlignment="1">
      <alignment vertical="center"/>
    </xf>
    <xf numFmtId="0" fontId="8" fillId="0" borderId="20" xfId="0" applyFont="1" applyBorder="1" applyAlignment="1">
      <alignment vertical="center"/>
    </xf>
    <xf numFmtId="0" fontId="8" fillId="0" borderId="21" xfId="0" applyFont="1" applyBorder="1" applyAlignment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" customWidth="1"/>
    <col min="2" max="2" width="1.67" customWidth="1"/>
    <col min="3" max="3" width="4.17" customWidth="1"/>
    <col min="4" max="4" width="2.67" customWidth="1"/>
    <col min="5" max="5" width="2.67" customWidth="1"/>
    <col min="6" max="6" width="2.67" customWidth="1"/>
    <col min="7" max="7" width="2.67" customWidth="1"/>
    <col min="8" max="8" width="2.67" customWidth="1"/>
    <col min="9" max="9" width="2.67" customWidth="1"/>
    <col min="10" max="10" width="2.67" customWidth="1"/>
    <col min="11" max="11" width="2.67" customWidth="1"/>
    <col min="12" max="12" width="2.67" customWidth="1"/>
    <col min="13" max="13" width="2.67" customWidth="1"/>
    <col min="14" max="14" width="2.67" customWidth="1"/>
    <col min="15" max="15" width="2.67" customWidth="1"/>
    <col min="16" max="16" width="2.67" customWidth="1"/>
    <col min="17" max="17" width="2.67" customWidth="1"/>
    <col min="18" max="18" width="2.67" customWidth="1"/>
    <col min="19" max="19" width="2.67" customWidth="1"/>
    <col min="20" max="20" width="2.67" customWidth="1"/>
    <col min="21" max="21" width="2.67" customWidth="1"/>
    <col min="22" max="22" width="2.67" customWidth="1"/>
    <col min="23" max="23" width="2.67" customWidth="1"/>
    <col min="24" max="24" width="2.67" customWidth="1"/>
    <col min="25" max="25" width="2.67" customWidth="1"/>
    <col min="26" max="26" width="2.67" customWidth="1"/>
    <col min="27" max="27" width="2.67" customWidth="1"/>
    <col min="28" max="28" width="2.67" customWidth="1"/>
    <col min="29" max="29" width="2.67" customWidth="1"/>
    <col min="30" max="30" width="2.67" customWidth="1"/>
    <col min="31" max="31" width="2.67" customWidth="1"/>
    <col min="32" max="32" width="2.67" customWidth="1"/>
    <col min="33" max="33" width="2.67" customWidth="1"/>
    <col min="34" max="34" width="3.33" customWidth="1"/>
    <col min="35" max="35" width="31.67" customWidth="1"/>
    <col min="36" max="36" width="2.5" customWidth="1"/>
    <col min="37" max="37" width="2.5" customWidth="1"/>
    <col min="38" max="38" width="8.33" customWidth="1"/>
    <col min="39" max="39" width="3.33" customWidth="1"/>
    <col min="40" max="40" width="13.33" customWidth="1"/>
    <col min="41" max="41" width="7.5" customWidth="1"/>
    <col min="42" max="42" width="4.17" customWidth="1"/>
    <col min="43" max="43" width="15.67" hidden="1" customWidth="1"/>
    <col min="44" max="44" width="13.67" customWidth="1"/>
    <col min="45" max="45" width="25.83" hidden="1" customWidth="1"/>
    <col min="46" max="46" width="25.83" hidden="1" customWidth="1"/>
    <col min="47" max="47" width="25.83" hidden="1" customWidth="1"/>
    <col min="48" max="48" width="21.67" hidden="1" customWidth="1"/>
    <col min="49" max="49" width="21.67" hidden="1" customWidth="1"/>
    <col min="50" max="50" width="25" hidden="1" customWidth="1"/>
    <col min="51" max="51" width="25" hidden="1" customWidth="1"/>
    <col min="52" max="52" width="21.67" hidden="1" customWidth="1"/>
    <col min="53" max="53" width="19.17" hidden="1" customWidth="1"/>
    <col min="54" max="54" width="25" hidden="1" customWidth="1"/>
    <col min="55" max="55" width="21.67" hidden="1" customWidth="1"/>
    <col min="56" max="56" width="19.17" hidden="1" customWidth="1"/>
    <col min="57" max="57" width="66.5" customWidth="1"/>
    <col min="71" max="71" width="9.33" hidden="1"/>
    <col min="72" max="72" width="9.33" hidden="1"/>
    <col min="73" max="73" width="9.33" hidden="1"/>
    <col min="74" max="74" width="9.33" hidden="1"/>
    <col min="75" max="75" width="9.33" hidden="1"/>
    <col min="76" max="76" width="9.33" hidden="1"/>
    <col min="77" max="77" width="9.33" hidden="1"/>
    <col min="78" max="78" width="9.33" hidden="1"/>
    <col min="79" max="79" width="9.33" hidden="1"/>
    <col min="80" max="80" width="9.33" hidden="1"/>
    <col min="81" max="81" width="9.33" hidden="1"/>
    <col min="82" max="82" width="9.33" hidden="1"/>
    <col min="83" max="83" width="9.33" hidden="1"/>
    <col min="84" max="84" width="9.33" hidden="1"/>
    <col min="85" max="85" width="9.33" hidden="1"/>
    <col min="86" max="86" width="9.33" hidden="1"/>
    <col min="87" max="87" width="9.33" hidden="1"/>
    <col min="88" max="88" width="9.33" hidden="1"/>
    <col min="89" max="89" width="9.33" hidden="1"/>
    <col min="90" max="90" width="9.33" hidden="1"/>
    <col min="91" max="91" width="9.33" hidden="1"/>
  </cols>
  <sheetData>
    <row r="1">
      <c r="A1" s="12" t="s">
        <v>0</v>
      </c>
      <c r="AZ1" s="12" t="s">
        <v>1</v>
      </c>
      <c r="BA1" s="12" t="s">
        <v>2</v>
      </c>
      <c r="BB1" s="12" t="s">
        <v>1</v>
      </c>
      <c r="BT1" s="12" t="s">
        <v>3</v>
      </c>
      <c r="BU1" s="12" t="s">
        <v>3</v>
      </c>
      <c r="BV1" s="12" t="s">
        <v>4</v>
      </c>
    </row>
    <row r="2" ht="36.96" customHeight="1">
      <c r="AR2" s="13" t="s">
        <v>5</v>
      </c>
      <c r="BS2" s="14" t="s">
        <v>6</v>
      </c>
      <c r="BT2" s="14" t="s">
        <v>7</v>
      </c>
    </row>
    <row r="3" ht="6.96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ht="24.96" customHeight="1">
      <c r="B4" s="17"/>
      <c r="D4" s="18" t="s">
        <v>9</v>
      </c>
      <c r="AR4" s="17"/>
      <c r="AS4" s="19" t="s">
        <v>10</v>
      </c>
      <c r="BE4" s="20" t="s">
        <v>11</v>
      </c>
      <c r="BS4" s="14" t="s">
        <v>12</v>
      </c>
    </row>
    <row r="5" ht="12" customHeight="1">
      <c r="B5" s="17"/>
      <c r="D5" s="21" t="s">
        <v>13</v>
      </c>
      <c r="K5" s="14" t="s">
        <v>14</v>
      </c>
      <c r="AR5" s="17"/>
      <c r="BE5" s="22" t="s">
        <v>15</v>
      </c>
      <c r="BS5" s="14" t="s">
        <v>6</v>
      </c>
    </row>
    <row r="6" ht="36.96" customHeight="1">
      <c r="B6" s="17"/>
      <c r="D6" s="23" t="s">
        <v>16</v>
      </c>
      <c r="K6" s="24" t="s">
        <v>17</v>
      </c>
      <c r="AR6" s="17"/>
      <c r="BE6" s="25"/>
      <c r="BS6" s="14" t="s">
        <v>6</v>
      </c>
    </row>
    <row r="7" ht="12" customHeight="1">
      <c r="B7" s="17"/>
      <c r="D7" s="26" t="s">
        <v>18</v>
      </c>
      <c r="K7" s="14" t="s">
        <v>1</v>
      </c>
      <c r="AK7" s="26" t="s">
        <v>19</v>
      </c>
      <c r="AN7" s="14" t="s">
        <v>1</v>
      </c>
      <c r="AR7" s="17"/>
      <c r="BE7" s="25"/>
      <c r="BS7" s="14" t="s">
        <v>6</v>
      </c>
    </row>
    <row r="8" ht="12" customHeight="1">
      <c r="B8" s="17"/>
      <c r="D8" s="26" t="s">
        <v>20</v>
      </c>
      <c r="K8" s="14" t="s">
        <v>21</v>
      </c>
      <c r="AK8" s="26" t="s">
        <v>22</v>
      </c>
      <c r="AN8" s="27" t="s">
        <v>23</v>
      </c>
      <c r="AR8" s="17"/>
      <c r="BE8" s="25"/>
      <c r="BS8" s="14" t="s">
        <v>6</v>
      </c>
    </row>
    <row r="9" ht="14.4" customHeight="1">
      <c r="B9" s="17"/>
      <c r="AR9" s="17"/>
      <c r="BE9" s="25"/>
      <c r="BS9" s="14" t="s">
        <v>6</v>
      </c>
    </row>
    <row r="10" ht="12" customHeight="1">
      <c r="B10" s="17"/>
      <c r="D10" s="26" t="s">
        <v>24</v>
      </c>
      <c r="AK10" s="26" t="s">
        <v>25</v>
      </c>
      <c r="AN10" s="14" t="s">
        <v>1</v>
      </c>
      <c r="AR10" s="17"/>
      <c r="BE10" s="25"/>
      <c r="BS10" s="14" t="s">
        <v>6</v>
      </c>
    </row>
    <row r="11" ht="18.48" customHeight="1">
      <c r="B11" s="17"/>
      <c r="E11" s="14" t="s">
        <v>26</v>
      </c>
      <c r="AK11" s="26" t="s">
        <v>27</v>
      </c>
      <c r="AN11" s="14" t="s">
        <v>1</v>
      </c>
      <c r="AR11" s="17"/>
      <c r="BE11" s="25"/>
      <c r="BS11" s="14" t="s">
        <v>6</v>
      </c>
    </row>
    <row r="12" ht="6.96" customHeight="1">
      <c r="B12" s="17"/>
      <c r="AR12" s="17"/>
      <c r="BE12" s="25"/>
      <c r="BS12" s="14" t="s">
        <v>6</v>
      </c>
    </row>
    <row r="13" ht="12" customHeight="1">
      <c r="B13" s="17"/>
      <c r="D13" s="26" t="s">
        <v>28</v>
      </c>
      <c r="AK13" s="26" t="s">
        <v>25</v>
      </c>
      <c r="AN13" s="28" t="s">
        <v>29</v>
      </c>
      <c r="AR13" s="17"/>
      <c r="BE13" s="25"/>
      <c r="BS13" s="14" t="s">
        <v>6</v>
      </c>
    </row>
    <row r="14">
      <c r="B14" s="17"/>
      <c r="E14" s="28" t="s">
        <v>29</v>
      </c>
      <c r="F14" s="29"/>
      <c r="G14" s="29"/>
      <c r="H14" s="29"/>
      <c r="I14" s="29"/>
      <c r="J14" s="29"/>
      <c r="K14" s="29"/>
      <c r="L14" s="29"/>
      <c r="M14" s="29"/>
      <c r="N14" s="29"/>
      <c r="O14" s="29"/>
      <c r="P14" s="29"/>
      <c r="Q14" s="29"/>
      <c r="R14" s="2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  <c r="AF14" s="29"/>
      <c r="AG14" s="29"/>
      <c r="AH14" s="29"/>
      <c r="AI14" s="29"/>
      <c r="AJ14" s="29"/>
      <c r="AK14" s="26" t="s">
        <v>27</v>
      </c>
      <c r="AN14" s="28" t="s">
        <v>29</v>
      </c>
      <c r="AR14" s="17"/>
      <c r="BE14" s="25"/>
      <c r="BS14" s="14" t="s">
        <v>6</v>
      </c>
    </row>
    <row r="15" ht="6.96" customHeight="1">
      <c r="B15" s="17"/>
      <c r="AR15" s="17"/>
      <c r="BE15" s="25"/>
      <c r="BS15" s="14" t="s">
        <v>3</v>
      </c>
    </row>
    <row r="16" ht="12" customHeight="1">
      <c r="B16" s="17"/>
      <c r="D16" s="26" t="s">
        <v>30</v>
      </c>
      <c r="AK16" s="26" t="s">
        <v>25</v>
      </c>
      <c r="AN16" s="14" t="s">
        <v>1</v>
      </c>
      <c r="AR16" s="17"/>
      <c r="BE16" s="25"/>
      <c r="BS16" s="14" t="s">
        <v>3</v>
      </c>
    </row>
    <row r="17" ht="18.48" customHeight="1">
      <c r="B17" s="17"/>
      <c r="E17" s="14" t="s">
        <v>26</v>
      </c>
      <c r="AK17" s="26" t="s">
        <v>27</v>
      </c>
      <c r="AN17" s="14" t="s">
        <v>1</v>
      </c>
      <c r="AR17" s="17"/>
      <c r="BE17" s="25"/>
      <c r="BS17" s="14" t="s">
        <v>31</v>
      </c>
    </row>
    <row r="18" ht="6.96" customHeight="1">
      <c r="B18" s="17"/>
      <c r="AR18" s="17"/>
      <c r="BE18" s="25"/>
      <c r="BS18" s="14" t="s">
        <v>6</v>
      </c>
    </row>
    <row r="19" ht="12" customHeight="1">
      <c r="B19" s="17"/>
      <c r="D19" s="26" t="s">
        <v>32</v>
      </c>
      <c r="AK19" s="26" t="s">
        <v>25</v>
      </c>
      <c r="AN19" s="14" t="s">
        <v>1</v>
      </c>
      <c r="AR19" s="17"/>
      <c r="BE19" s="25"/>
      <c r="BS19" s="14" t="s">
        <v>6</v>
      </c>
    </row>
    <row r="20" ht="18.48" customHeight="1">
      <c r="B20" s="17"/>
      <c r="E20" s="14" t="s">
        <v>26</v>
      </c>
      <c r="AK20" s="26" t="s">
        <v>27</v>
      </c>
      <c r="AN20" s="14" t="s">
        <v>1</v>
      </c>
      <c r="AR20" s="17"/>
      <c r="BE20" s="25"/>
      <c r="BS20" s="14" t="s">
        <v>31</v>
      </c>
    </row>
    <row r="21" ht="6.96" customHeight="1">
      <c r="B21" s="17"/>
      <c r="AR21" s="17"/>
      <c r="BE21" s="25"/>
    </row>
    <row r="22" ht="12" customHeight="1">
      <c r="B22" s="17"/>
      <c r="D22" s="26" t="s">
        <v>33</v>
      </c>
      <c r="AR22" s="17"/>
      <c r="BE22" s="25"/>
    </row>
    <row r="23" ht="16.5" customHeight="1">
      <c r="B23" s="17"/>
      <c r="E23" s="30" t="s">
        <v>1</v>
      </c>
      <c r="F23" s="30"/>
      <c r="G23" s="30"/>
      <c r="H23" s="30"/>
      <c r="I23" s="30"/>
      <c r="J23" s="30"/>
      <c r="K23" s="30"/>
      <c r="L23" s="30"/>
      <c r="M23" s="30"/>
      <c r="N23" s="30"/>
      <c r="O23" s="30"/>
      <c r="P23" s="30"/>
      <c r="Q23" s="30"/>
      <c r="R23" s="3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  <c r="AF23" s="30"/>
      <c r="AG23" s="30"/>
      <c r="AH23" s="30"/>
      <c r="AI23" s="30"/>
      <c r="AJ23" s="30"/>
      <c r="AK23" s="30"/>
      <c r="AL23" s="30"/>
      <c r="AM23" s="30"/>
      <c r="AN23" s="30"/>
      <c r="AR23" s="17"/>
      <c r="BE23" s="25"/>
    </row>
    <row r="24" ht="6.96" customHeight="1">
      <c r="B24" s="17"/>
      <c r="AR24" s="17"/>
      <c r="BE24" s="25"/>
    </row>
    <row r="25" ht="6.96" customHeight="1">
      <c r="B25" s="17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R25" s="17"/>
      <c r="BE25" s="25"/>
    </row>
    <row r="26" s="1" customFormat="1" ht="25.92" customHeight="1">
      <c r="B26" s="32"/>
      <c r="D26" s="33" t="s">
        <v>34</v>
      </c>
      <c r="E26" s="34"/>
      <c r="F26" s="34"/>
      <c r="G26" s="34"/>
      <c r="H26" s="34"/>
      <c r="I26" s="34"/>
      <c r="J26" s="34"/>
      <c r="K26" s="34"/>
      <c r="L26" s="34"/>
      <c r="M26" s="34"/>
      <c r="N26" s="34"/>
      <c r="O26" s="34"/>
      <c r="P26" s="34"/>
      <c r="Q26" s="34"/>
      <c r="R26" s="34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  <c r="AF26" s="34"/>
      <c r="AG26" s="34"/>
      <c r="AH26" s="34"/>
      <c r="AI26" s="34"/>
      <c r="AJ26" s="34"/>
      <c r="AK26" s="35">
        <f>ROUND(AG54,2)</f>
        <v>0</v>
      </c>
      <c r="AL26" s="34"/>
      <c r="AM26" s="34"/>
      <c r="AN26" s="34"/>
      <c r="AO26" s="34"/>
      <c r="AR26" s="32"/>
      <c r="BE26" s="25"/>
    </row>
    <row r="27" s="1" customFormat="1" ht="6.96" customHeight="1">
      <c r="B27" s="32"/>
      <c r="AR27" s="32"/>
      <c r="BE27" s="25"/>
    </row>
    <row r="28" s="1" customFormat="1">
      <c r="B28" s="32"/>
      <c r="L28" s="36" t="s">
        <v>35</v>
      </c>
      <c r="M28" s="36"/>
      <c r="N28" s="36"/>
      <c r="O28" s="36"/>
      <c r="P28" s="36"/>
      <c r="W28" s="36" t="s">
        <v>36</v>
      </c>
      <c r="X28" s="36"/>
      <c r="Y28" s="36"/>
      <c r="Z28" s="36"/>
      <c r="AA28" s="36"/>
      <c r="AB28" s="36"/>
      <c r="AC28" s="36"/>
      <c r="AD28" s="36"/>
      <c r="AE28" s="36"/>
      <c r="AK28" s="36" t="s">
        <v>37</v>
      </c>
      <c r="AL28" s="36"/>
      <c r="AM28" s="36"/>
      <c r="AN28" s="36"/>
      <c r="AO28" s="36"/>
      <c r="AR28" s="32"/>
      <c r="BE28" s="25"/>
    </row>
    <row r="29" s="2" customFormat="1" ht="14.4" customHeight="1">
      <c r="B29" s="37"/>
      <c r="D29" s="26" t="s">
        <v>38</v>
      </c>
      <c r="F29" s="26" t="s">
        <v>39</v>
      </c>
      <c r="L29" s="38">
        <v>0.20999999999999999</v>
      </c>
      <c r="M29" s="2"/>
      <c r="N29" s="2"/>
      <c r="O29" s="2"/>
      <c r="P29" s="2"/>
      <c r="W29" s="39">
        <f>ROUND(AZ54, 2)</f>
        <v>0</v>
      </c>
      <c r="X29" s="2"/>
      <c r="Y29" s="2"/>
      <c r="Z29" s="2"/>
      <c r="AA29" s="2"/>
      <c r="AB29" s="2"/>
      <c r="AC29" s="2"/>
      <c r="AD29" s="2"/>
      <c r="AE29" s="2"/>
      <c r="AK29" s="39">
        <f>ROUND(AV54, 2)</f>
        <v>0</v>
      </c>
      <c r="AL29" s="2"/>
      <c r="AM29" s="2"/>
      <c r="AN29" s="2"/>
      <c r="AO29" s="2"/>
      <c r="AR29" s="37"/>
      <c r="BE29" s="25"/>
    </row>
    <row r="30" s="2" customFormat="1" ht="14.4" customHeight="1">
      <c r="B30" s="37"/>
      <c r="F30" s="26" t="s">
        <v>40</v>
      </c>
      <c r="L30" s="38">
        <v>0.14999999999999999</v>
      </c>
      <c r="M30" s="2"/>
      <c r="N30" s="2"/>
      <c r="O30" s="2"/>
      <c r="P30" s="2"/>
      <c r="W30" s="39">
        <f>ROUND(BA54, 2)</f>
        <v>0</v>
      </c>
      <c r="X30" s="2"/>
      <c r="Y30" s="2"/>
      <c r="Z30" s="2"/>
      <c r="AA30" s="2"/>
      <c r="AB30" s="2"/>
      <c r="AC30" s="2"/>
      <c r="AD30" s="2"/>
      <c r="AE30" s="2"/>
      <c r="AK30" s="39">
        <f>ROUND(AW54, 2)</f>
        <v>0</v>
      </c>
      <c r="AL30" s="2"/>
      <c r="AM30" s="2"/>
      <c r="AN30" s="2"/>
      <c r="AO30" s="2"/>
      <c r="AR30" s="37"/>
      <c r="BE30" s="25"/>
    </row>
    <row r="31" hidden="1" s="2" customFormat="1" ht="14.4" customHeight="1">
      <c r="B31" s="37"/>
      <c r="F31" s="26" t="s">
        <v>41</v>
      </c>
      <c r="L31" s="38">
        <v>0.20999999999999999</v>
      </c>
      <c r="M31" s="2"/>
      <c r="N31" s="2"/>
      <c r="O31" s="2"/>
      <c r="P31" s="2"/>
      <c r="W31" s="39">
        <f>ROUND(BB54, 2)</f>
        <v>0</v>
      </c>
      <c r="X31" s="2"/>
      <c r="Y31" s="2"/>
      <c r="Z31" s="2"/>
      <c r="AA31" s="2"/>
      <c r="AB31" s="2"/>
      <c r="AC31" s="2"/>
      <c r="AD31" s="2"/>
      <c r="AE31" s="2"/>
      <c r="AK31" s="39">
        <v>0</v>
      </c>
      <c r="AL31" s="2"/>
      <c r="AM31" s="2"/>
      <c r="AN31" s="2"/>
      <c r="AO31" s="2"/>
      <c r="AR31" s="37"/>
      <c r="BE31" s="25"/>
    </row>
    <row r="32" hidden="1" s="2" customFormat="1" ht="14.4" customHeight="1">
      <c r="B32" s="37"/>
      <c r="F32" s="26" t="s">
        <v>42</v>
      </c>
      <c r="L32" s="38">
        <v>0.14999999999999999</v>
      </c>
      <c r="M32" s="2"/>
      <c r="N32" s="2"/>
      <c r="O32" s="2"/>
      <c r="P32" s="2"/>
      <c r="W32" s="39">
        <f>ROUND(BC54, 2)</f>
        <v>0</v>
      </c>
      <c r="X32" s="2"/>
      <c r="Y32" s="2"/>
      <c r="Z32" s="2"/>
      <c r="AA32" s="2"/>
      <c r="AB32" s="2"/>
      <c r="AC32" s="2"/>
      <c r="AD32" s="2"/>
      <c r="AE32" s="2"/>
      <c r="AK32" s="39">
        <v>0</v>
      </c>
      <c r="AL32" s="2"/>
      <c r="AM32" s="2"/>
      <c r="AN32" s="2"/>
      <c r="AO32" s="2"/>
      <c r="AR32" s="37"/>
      <c r="BE32" s="25"/>
    </row>
    <row r="33" hidden="1" s="2" customFormat="1" ht="14.4" customHeight="1">
      <c r="B33" s="37"/>
      <c r="F33" s="26" t="s">
        <v>43</v>
      </c>
      <c r="L33" s="38">
        <v>0</v>
      </c>
      <c r="M33" s="2"/>
      <c r="N33" s="2"/>
      <c r="O33" s="2"/>
      <c r="P33" s="2"/>
      <c r="W33" s="39">
        <f>ROUND(BD54, 2)</f>
        <v>0</v>
      </c>
      <c r="X33" s="2"/>
      <c r="Y33" s="2"/>
      <c r="Z33" s="2"/>
      <c r="AA33" s="2"/>
      <c r="AB33" s="2"/>
      <c r="AC33" s="2"/>
      <c r="AD33" s="2"/>
      <c r="AE33" s="2"/>
      <c r="AK33" s="39">
        <v>0</v>
      </c>
      <c r="AL33" s="2"/>
      <c r="AM33" s="2"/>
      <c r="AN33" s="2"/>
      <c r="AO33" s="2"/>
      <c r="AR33" s="37"/>
      <c r="BE33" s="25"/>
    </row>
    <row r="34" s="1" customFormat="1" ht="6.96" customHeight="1">
      <c r="B34" s="32"/>
      <c r="AR34" s="32"/>
      <c r="BE34" s="25"/>
    </row>
    <row r="35" s="1" customFormat="1" ht="25.92" customHeight="1">
      <c r="B35" s="32"/>
      <c r="C35" s="40"/>
      <c r="D35" s="41" t="s">
        <v>44</v>
      </c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3" t="s">
        <v>45</v>
      </c>
      <c r="U35" s="42"/>
      <c r="V35" s="42"/>
      <c r="W35" s="42"/>
      <c r="X35" s="44" t="s">
        <v>46</v>
      </c>
      <c r="Y35" s="42"/>
      <c r="Z35" s="42"/>
      <c r="AA35" s="42"/>
      <c r="AB35" s="42"/>
      <c r="AC35" s="42"/>
      <c r="AD35" s="42"/>
      <c r="AE35" s="42"/>
      <c r="AF35" s="42"/>
      <c r="AG35" s="42"/>
      <c r="AH35" s="42"/>
      <c r="AI35" s="42"/>
      <c r="AJ35" s="42"/>
      <c r="AK35" s="45">
        <f>SUM(AK26:AK33)</f>
        <v>0</v>
      </c>
      <c r="AL35" s="42"/>
      <c r="AM35" s="42"/>
      <c r="AN35" s="42"/>
      <c r="AO35" s="46"/>
      <c r="AP35" s="40"/>
      <c r="AQ35" s="40"/>
      <c r="AR35" s="32"/>
    </row>
    <row r="36" s="1" customFormat="1" ht="6.96" customHeight="1">
      <c r="B36" s="32"/>
      <c r="AR36" s="32"/>
    </row>
    <row r="37" s="1" customFormat="1" ht="6.96" customHeight="1">
      <c r="B37" s="47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32"/>
    </row>
    <row r="41" s="1" customFormat="1" ht="6.96" customHeight="1">
      <c r="B41" s="49"/>
      <c r="C41" s="50"/>
      <c r="D41" s="50"/>
      <c r="E41" s="50"/>
      <c r="F41" s="50"/>
      <c r="G41" s="50"/>
      <c r="H41" s="50"/>
      <c r="I41" s="50"/>
      <c r="J41" s="50"/>
      <c r="K41" s="50"/>
      <c r="L41" s="50"/>
      <c r="M41" s="50"/>
      <c r="N41" s="50"/>
      <c r="O41" s="50"/>
      <c r="P41" s="50"/>
      <c r="Q41" s="50"/>
      <c r="R41" s="50"/>
      <c r="S41" s="50"/>
      <c r="T41" s="50"/>
      <c r="U41" s="50"/>
      <c r="V41" s="50"/>
      <c r="W41" s="50"/>
      <c r="X41" s="50"/>
      <c r="Y41" s="50"/>
      <c r="Z41" s="50"/>
      <c r="AA41" s="50"/>
      <c r="AB41" s="50"/>
      <c r="AC41" s="50"/>
      <c r="AD41" s="50"/>
      <c r="AE41" s="50"/>
      <c r="AF41" s="50"/>
      <c r="AG41" s="50"/>
      <c r="AH41" s="50"/>
      <c r="AI41" s="50"/>
      <c r="AJ41" s="50"/>
      <c r="AK41" s="50"/>
      <c r="AL41" s="50"/>
      <c r="AM41" s="50"/>
      <c r="AN41" s="50"/>
      <c r="AO41" s="50"/>
      <c r="AP41" s="50"/>
      <c r="AQ41" s="50"/>
      <c r="AR41" s="32"/>
    </row>
    <row r="42" s="1" customFormat="1" ht="24.96" customHeight="1">
      <c r="B42" s="32"/>
      <c r="C42" s="18" t="s">
        <v>47</v>
      </c>
      <c r="AR42" s="32"/>
    </row>
    <row r="43" s="1" customFormat="1" ht="6.96" customHeight="1">
      <c r="B43" s="32"/>
      <c r="AR43" s="32"/>
    </row>
    <row r="44" s="1" customFormat="1" ht="12" customHeight="1">
      <c r="B44" s="32"/>
      <c r="C44" s="26" t="s">
        <v>13</v>
      </c>
      <c r="L44" s="1" t="str">
        <f>K5</f>
        <v>000</v>
      </c>
      <c r="AR44" s="32"/>
    </row>
    <row r="45" s="3" customFormat="1" ht="36.96" customHeight="1">
      <c r="B45" s="51"/>
      <c r="C45" s="52" t="s">
        <v>16</v>
      </c>
      <c r="L45" s="53" t="str">
        <f>K6</f>
        <v>Kolínská, Kolín</v>
      </c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  <c r="AJ45" s="3"/>
      <c r="AK45" s="3"/>
      <c r="AL45" s="3"/>
      <c r="AM45" s="3"/>
      <c r="AN45" s="3"/>
      <c r="AO45" s="3"/>
      <c r="AR45" s="51"/>
    </row>
    <row r="46" s="1" customFormat="1" ht="6.96" customHeight="1">
      <c r="B46" s="32"/>
      <c r="AR46" s="32"/>
    </row>
    <row r="47" s="1" customFormat="1" ht="12" customHeight="1">
      <c r="B47" s="32"/>
      <c r="C47" s="26" t="s">
        <v>20</v>
      </c>
      <c r="L47" s="54" t="str">
        <f>IF(K8="","",K8)</f>
        <v>Kolín</v>
      </c>
      <c r="AI47" s="26" t="s">
        <v>22</v>
      </c>
      <c r="AM47" s="55" t="str">
        <f>IF(AN8= "","",AN8)</f>
        <v>15. 2. 2018</v>
      </c>
      <c r="AN47" s="55"/>
      <c r="AR47" s="32"/>
    </row>
    <row r="48" s="1" customFormat="1" ht="6.96" customHeight="1">
      <c r="B48" s="32"/>
      <c r="AR48" s="32"/>
    </row>
    <row r="49" s="1" customFormat="1" ht="13.65" customHeight="1">
      <c r="B49" s="32"/>
      <c r="C49" s="26" t="s">
        <v>24</v>
      </c>
      <c r="L49" s="1" t="str">
        <f>IF(E11= "","",E11)</f>
        <v xml:space="preserve"> </v>
      </c>
      <c r="AI49" s="26" t="s">
        <v>30</v>
      </c>
      <c r="AM49" s="6" t="str">
        <f>IF(E17="","",E17)</f>
        <v xml:space="preserve"> </v>
      </c>
      <c r="AN49" s="1"/>
      <c r="AO49" s="1"/>
      <c r="AP49" s="1"/>
      <c r="AR49" s="32"/>
      <c r="AS49" s="56" t="s">
        <v>48</v>
      </c>
      <c r="AT49" s="57"/>
      <c r="AU49" s="58"/>
      <c r="AV49" s="58"/>
      <c r="AW49" s="58"/>
      <c r="AX49" s="58"/>
      <c r="AY49" s="58"/>
      <c r="AZ49" s="58"/>
      <c r="BA49" s="58"/>
      <c r="BB49" s="58"/>
      <c r="BC49" s="58"/>
      <c r="BD49" s="59"/>
    </row>
    <row r="50" s="1" customFormat="1" ht="13.65" customHeight="1">
      <c r="B50" s="32"/>
      <c r="C50" s="26" t="s">
        <v>28</v>
      </c>
      <c r="L50" s="1" t="str">
        <f>IF(E14= "Vyplň údaj","",E14)</f>
        <v/>
      </c>
      <c r="AI50" s="26" t="s">
        <v>32</v>
      </c>
      <c r="AM50" s="6" t="str">
        <f>IF(E20="","",E20)</f>
        <v xml:space="preserve"> </v>
      </c>
      <c r="AN50" s="1"/>
      <c r="AO50" s="1"/>
      <c r="AP50" s="1"/>
      <c r="AR50" s="32"/>
      <c r="AS50" s="60"/>
      <c r="AT50" s="61"/>
      <c r="AU50" s="62"/>
      <c r="AV50" s="62"/>
      <c r="AW50" s="62"/>
      <c r="AX50" s="62"/>
      <c r="AY50" s="62"/>
      <c r="AZ50" s="62"/>
      <c r="BA50" s="62"/>
      <c r="BB50" s="62"/>
      <c r="BC50" s="62"/>
      <c r="BD50" s="63"/>
    </row>
    <row r="51" s="1" customFormat="1" ht="10.8" customHeight="1">
      <c r="B51" s="32"/>
      <c r="AR51" s="32"/>
      <c r="AS51" s="60"/>
      <c r="AT51" s="61"/>
      <c r="AU51" s="62"/>
      <c r="AV51" s="62"/>
      <c r="AW51" s="62"/>
      <c r="AX51" s="62"/>
      <c r="AY51" s="62"/>
      <c r="AZ51" s="62"/>
      <c r="BA51" s="62"/>
      <c r="BB51" s="62"/>
      <c r="BC51" s="62"/>
      <c r="BD51" s="63"/>
    </row>
    <row r="52" s="1" customFormat="1" ht="29.28" customHeight="1">
      <c r="B52" s="32"/>
      <c r="C52" s="64" t="s">
        <v>49</v>
      </c>
      <c r="D52" s="65"/>
      <c r="E52" s="65"/>
      <c r="F52" s="65"/>
      <c r="G52" s="65"/>
      <c r="H52" s="66"/>
      <c r="I52" s="67" t="s">
        <v>50</v>
      </c>
      <c r="J52" s="65"/>
      <c r="K52" s="65"/>
      <c r="L52" s="65"/>
      <c r="M52" s="65"/>
      <c r="N52" s="65"/>
      <c r="O52" s="65"/>
      <c r="P52" s="65"/>
      <c r="Q52" s="65"/>
      <c r="R52" s="65"/>
      <c r="S52" s="65"/>
      <c r="T52" s="65"/>
      <c r="U52" s="65"/>
      <c r="V52" s="65"/>
      <c r="W52" s="65"/>
      <c r="X52" s="65"/>
      <c r="Y52" s="65"/>
      <c r="Z52" s="65"/>
      <c r="AA52" s="65"/>
      <c r="AB52" s="65"/>
      <c r="AC52" s="65"/>
      <c r="AD52" s="65"/>
      <c r="AE52" s="65"/>
      <c r="AF52" s="65"/>
      <c r="AG52" s="68" t="s">
        <v>51</v>
      </c>
      <c r="AH52" s="65"/>
      <c r="AI52" s="65"/>
      <c r="AJ52" s="65"/>
      <c r="AK52" s="65"/>
      <c r="AL52" s="65"/>
      <c r="AM52" s="65"/>
      <c r="AN52" s="67" t="s">
        <v>52</v>
      </c>
      <c r="AO52" s="65"/>
      <c r="AP52" s="69"/>
      <c r="AQ52" s="70" t="s">
        <v>53</v>
      </c>
      <c r="AR52" s="32"/>
      <c r="AS52" s="71" t="s">
        <v>54</v>
      </c>
      <c r="AT52" s="72" t="s">
        <v>55</v>
      </c>
      <c r="AU52" s="72" t="s">
        <v>56</v>
      </c>
      <c r="AV52" s="72" t="s">
        <v>57</v>
      </c>
      <c r="AW52" s="72" t="s">
        <v>58</v>
      </c>
      <c r="AX52" s="72" t="s">
        <v>59</v>
      </c>
      <c r="AY52" s="72" t="s">
        <v>60</v>
      </c>
      <c r="AZ52" s="72" t="s">
        <v>61</v>
      </c>
      <c r="BA52" s="72" t="s">
        <v>62</v>
      </c>
      <c r="BB52" s="72" t="s">
        <v>63</v>
      </c>
      <c r="BC52" s="72" t="s">
        <v>64</v>
      </c>
      <c r="BD52" s="73" t="s">
        <v>65</v>
      </c>
    </row>
    <row r="53" s="1" customFormat="1" ht="10.8" customHeight="1">
      <c r="B53" s="32"/>
      <c r="AR53" s="32"/>
      <c r="AS53" s="74"/>
      <c r="AT53" s="58"/>
      <c r="AU53" s="58"/>
      <c r="AV53" s="58"/>
      <c r="AW53" s="58"/>
      <c r="AX53" s="58"/>
      <c r="AY53" s="58"/>
      <c r="AZ53" s="58"/>
      <c r="BA53" s="58"/>
      <c r="BB53" s="58"/>
      <c r="BC53" s="58"/>
      <c r="BD53" s="59"/>
    </row>
    <row r="54" s="4" customFormat="1" ht="32.4" customHeight="1">
      <c r="B54" s="75"/>
      <c r="C54" s="76" t="s">
        <v>66</v>
      </c>
      <c r="D54" s="77"/>
      <c r="E54" s="77"/>
      <c r="F54" s="77"/>
      <c r="G54" s="77"/>
      <c r="H54" s="77"/>
      <c r="I54" s="77"/>
      <c r="J54" s="77"/>
      <c r="K54" s="77"/>
      <c r="L54" s="77"/>
      <c r="M54" s="77"/>
      <c r="N54" s="77"/>
      <c r="O54" s="77"/>
      <c r="P54" s="77"/>
      <c r="Q54" s="77"/>
      <c r="R54" s="77"/>
      <c r="S54" s="77"/>
      <c r="T54" s="77"/>
      <c r="U54" s="77"/>
      <c r="V54" s="77"/>
      <c r="W54" s="77"/>
      <c r="X54" s="77"/>
      <c r="Y54" s="77"/>
      <c r="Z54" s="77"/>
      <c r="AA54" s="77"/>
      <c r="AB54" s="77"/>
      <c r="AC54" s="77"/>
      <c r="AD54" s="77"/>
      <c r="AE54" s="77"/>
      <c r="AF54" s="77"/>
      <c r="AG54" s="78">
        <f>ROUND(AG55,2)</f>
        <v>0</v>
      </c>
      <c r="AH54" s="78"/>
      <c r="AI54" s="78"/>
      <c r="AJ54" s="78"/>
      <c r="AK54" s="78"/>
      <c r="AL54" s="78"/>
      <c r="AM54" s="78"/>
      <c r="AN54" s="79">
        <f>SUM(AG54,AT54)</f>
        <v>0</v>
      </c>
      <c r="AO54" s="79"/>
      <c r="AP54" s="79"/>
      <c r="AQ54" s="80" t="s">
        <v>1</v>
      </c>
      <c r="AR54" s="75"/>
      <c r="AS54" s="81">
        <f>ROUND(AS55,2)</f>
        <v>0</v>
      </c>
      <c r="AT54" s="82">
        <f>ROUND(SUM(AV54:AW54),2)</f>
        <v>0</v>
      </c>
      <c r="AU54" s="83">
        <f>ROUND(AU55,5)</f>
        <v>0</v>
      </c>
      <c r="AV54" s="82">
        <f>ROUND(AZ54*L29,2)</f>
        <v>0</v>
      </c>
      <c r="AW54" s="82">
        <f>ROUND(BA54*L30,2)</f>
        <v>0</v>
      </c>
      <c r="AX54" s="82">
        <f>ROUND(BB54*L29,2)</f>
        <v>0</v>
      </c>
      <c r="AY54" s="82">
        <f>ROUND(BC54*L30,2)</f>
        <v>0</v>
      </c>
      <c r="AZ54" s="82">
        <f>ROUND(AZ55,2)</f>
        <v>0</v>
      </c>
      <c r="BA54" s="82">
        <f>ROUND(BA55,2)</f>
        <v>0</v>
      </c>
      <c r="BB54" s="82">
        <f>ROUND(BB55,2)</f>
        <v>0</v>
      </c>
      <c r="BC54" s="82">
        <f>ROUND(BC55,2)</f>
        <v>0</v>
      </c>
      <c r="BD54" s="84">
        <f>ROUND(BD55,2)</f>
        <v>0</v>
      </c>
      <c r="BS54" s="85" t="s">
        <v>67</v>
      </c>
      <c r="BT54" s="85" t="s">
        <v>68</v>
      </c>
      <c r="BV54" s="85" t="s">
        <v>69</v>
      </c>
      <c r="BW54" s="85" t="s">
        <v>4</v>
      </c>
      <c r="BX54" s="85" t="s">
        <v>70</v>
      </c>
      <c r="CL54" s="85" t="s">
        <v>1</v>
      </c>
    </row>
    <row r="55" s="5" customFormat="1" ht="16.5" customHeight="1">
      <c r="A55" s="86" t="s">
        <v>71</v>
      </c>
      <c r="B55" s="87"/>
      <c r="C55" s="88"/>
      <c r="D55" s="89" t="s">
        <v>14</v>
      </c>
      <c r="E55" s="89"/>
      <c r="F55" s="89"/>
      <c r="G55" s="89"/>
      <c r="H55" s="89"/>
      <c r="I55" s="90"/>
      <c r="J55" s="89" t="s">
        <v>17</v>
      </c>
      <c r="K55" s="89"/>
      <c r="L55" s="89"/>
      <c r="M55" s="89"/>
      <c r="N55" s="89"/>
      <c r="O55" s="89"/>
      <c r="P55" s="89"/>
      <c r="Q55" s="89"/>
      <c r="R55" s="89"/>
      <c r="S55" s="89"/>
      <c r="T55" s="89"/>
      <c r="U55" s="89"/>
      <c r="V55" s="89"/>
      <c r="W55" s="89"/>
      <c r="X55" s="89"/>
      <c r="Y55" s="89"/>
      <c r="Z55" s="89"/>
      <c r="AA55" s="89"/>
      <c r="AB55" s="89"/>
      <c r="AC55" s="89"/>
      <c r="AD55" s="89"/>
      <c r="AE55" s="89"/>
      <c r="AF55" s="89"/>
      <c r="AG55" s="91">
        <f>'000 - Kolínská, Kolín'!J28</f>
        <v>0</v>
      </c>
      <c r="AH55" s="90"/>
      <c r="AI55" s="90"/>
      <c r="AJ55" s="90"/>
      <c r="AK55" s="90"/>
      <c r="AL55" s="90"/>
      <c r="AM55" s="90"/>
      <c r="AN55" s="91">
        <f>SUM(AG55,AT55)</f>
        <v>0</v>
      </c>
      <c r="AO55" s="90"/>
      <c r="AP55" s="90"/>
      <c r="AQ55" s="92" t="s">
        <v>72</v>
      </c>
      <c r="AR55" s="87"/>
      <c r="AS55" s="93">
        <v>0</v>
      </c>
      <c r="AT55" s="94">
        <f>ROUND(SUM(AV55:AW55),2)</f>
        <v>0</v>
      </c>
      <c r="AU55" s="95">
        <f>'000 - Kolínská, Kolín'!P85</f>
        <v>0</v>
      </c>
      <c r="AV55" s="94">
        <f>'000 - Kolínská, Kolín'!J31</f>
        <v>0</v>
      </c>
      <c r="AW55" s="94">
        <f>'000 - Kolínská, Kolín'!J32</f>
        <v>0</v>
      </c>
      <c r="AX55" s="94">
        <f>'000 - Kolínská, Kolín'!J33</f>
        <v>0</v>
      </c>
      <c r="AY55" s="94">
        <f>'000 - Kolínská, Kolín'!J34</f>
        <v>0</v>
      </c>
      <c r="AZ55" s="94">
        <f>'000 - Kolínská, Kolín'!F31</f>
        <v>0</v>
      </c>
      <c r="BA55" s="94">
        <f>'000 - Kolínská, Kolín'!F32</f>
        <v>0</v>
      </c>
      <c r="BB55" s="94">
        <f>'000 - Kolínská, Kolín'!F33</f>
        <v>0</v>
      </c>
      <c r="BC55" s="94">
        <f>'000 - Kolínská, Kolín'!F34</f>
        <v>0</v>
      </c>
      <c r="BD55" s="96">
        <f>'000 - Kolínská, Kolín'!F35</f>
        <v>0</v>
      </c>
      <c r="BT55" s="97" t="s">
        <v>73</v>
      </c>
      <c r="BU55" s="97" t="s">
        <v>74</v>
      </c>
      <c r="BV55" s="97" t="s">
        <v>69</v>
      </c>
      <c r="BW55" s="97" t="s">
        <v>4</v>
      </c>
      <c r="BX55" s="97" t="s">
        <v>70</v>
      </c>
      <c r="CL55" s="97" t="s">
        <v>1</v>
      </c>
    </row>
    <row r="56" s="1" customFormat="1" ht="30" customHeight="1">
      <c r="B56" s="32"/>
      <c r="AR56" s="32"/>
    </row>
    <row r="57" s="1" customFormat="1" ht="6.96" customHeight="1">
      <c r="B57" s="47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32"/>
    </row>
  </sheetData>
  <mergeCells count="42">
    <mergeCell ref="W31:AE31"/>
    <mergeCell ref="BE5:BE34"/>
    <mergeCell ref="AK26:AO26"/>
    <mergeCell ref="W29:AE29"/>
    <mergeCell ref="AK29:AO29"/>
    <mergeCell ref="W30:AE30"/>
    <mergeCell ref="AK30:AO30"/>
    <mergeCell ref="AK31:AO31"/>
    <mergeCell ref="W32:AE32"/>
    <mergeCell ref="AK32:AO32"/>
    <mergeCell ref="W33:AE33"/>
    <mergeCell ref="AK33:AO33"/>
    <mergeCell ref="X35:AB35"/>
    <mergeCell ref="AK35:AO35"/>
    <mergeCell ref="AR2:BE2"/>
    <mergeCell ref="AM50:AP50"/>
    <mergeCell ref="L45:AO45"/>
    <mergeCell ref="AM47:AN47"/>
    <mergeCell ref="AM49:AP49"/>
    <mergeCell ref="AS49:AT51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K5:AO5"/>
    <mergeCell ref="K6:AO6"/>
    <mergeCell ref="E14:AJ14"/>
    <mergeCell ref="E23:AN23"/>
    <mergeCell ref="L28:P28"/>
    <mergeCell ref="W28:AE28"/>
    <mergeCell ref="AK28:AO28"/>
    <mergeCell ref="L29:P29"/>
    <mergeCell ref="L30:P30"/>
    <mergeCell ref="L31:P31"/>
    <mergeCell ref="L32:P32"/>
    <mergeCell ref="L33:P33"/>
  </mergeCells>
  <hyperlinks>
    <hyperlink ref="A55" location="'000 - Kolínská, Kolín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style="98" customWidth="1"/>
    <col min="10" max="10" width="23.5" customWidth="1"/>
    <col min="11" max="11" width="15.5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4.17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 s="13" t="s">
        <v>5</v>
      </c>
      <c r="AT2" s="14" t="s">
        <v>4</v>
      </c>
    </row>
    <row r="3" ht="6.96" customHeight="1">
      <c r="B3" s="15"/>
      <c r="C3" s="16"/>
      <c r="D3" s="16"/>
      <c r="E3" s="16"/>
      <c r="F3" s="16"/>
      <c r="G3" s="16"/>
      <c r="H3" s="16"/>
      <c r="I3" s="99"/>
      <c r="J3" s="16"/>
      <c r="K3" s="16"/>
      <c r="L3" s="17"/>
      <c r="AT3" s="14" t="s">
        <v>75</v>
      </c>
    </row>
    <row r="4" ht="24.96" customHeight="1">
      <c r="B4" s="17"/>
      <c r="D4" s="18" t="s">
        <v>76</v>
      </c>
      <c r="L4" s="17"/>
      <c r="M4" s="19" t="s">
        <v>10</v>
      </c>
      <c r="AT4" s="14" t="s">
        <v>3</v>
      </c>
    </row>
    <row r="5" ht="6.96" customHeight="1">
      <c r="B5" s="17"/>
      <c r="L5" s="17"/>
    </row>
    <row r="6" s="1" customFormat="1" ht="12" customHeight="1">
      <c r="B6" s="32"/>
      <c r="D6" s="26" t="s">
        <v>16</v>
      </c>
      <c r="I6" s="100"/>
      <c r="L6" s="32"/>
    </row>
    <row r="7" s="1" customFormat="1" ht="36.96" customHeight="1">
      <c r="B7" s="32"/>
      <c r="E7" s="53" t="s">
        <v>17</v>
      </c>
      <c r="F7" s="1"/>
      <c r="G7" s="1"/>
      <c r="H7" s="1"/>
      <c r="I7" s="100"/>
      <c r="L7" s="32"/>
    </row>
    <row r="8" s="1" customFormat="1">
      <c r="B8" s="32"/>
      <c r="I8" s="100"/>
      <c r="L8" s="32"/>
    </row>
    <row r="9" s="1" customFormat="1" ht="12" customHeight="1">
      <c r="B9" s="32"/>
      <c r="D9" s="26" t="s">
        <v>18</v>
      </c>
      <c r="F9" s="14" t="s">
        <v>1</v>
      </c>
      <c r="I9" s="101" t="s">
        <v>19</v>
      </c>
      <c r="J9" s="14" t="s">
        <v>1</v>
      </c>
      <c r="L9" s="32"/>
    </row>
    <row r="10" s="1" customFormat="1" ht="12" customHeight="1">
      <c r="B10" s="32"/>
      <c r="D10" s="26" t="s">
        <v>20</v>
      </c>
      <c r="F10" s="14" t="s">
        <v>21</v>
      </c>
      <c r="I10" s="101" t="s">
        <v>22</v>
      </c>
      <c r="J10" s="55" t="str">
        <f>'Rekapitulace stavby'!AN8</f>
        <v>15. 2. 2018</v>
      </c>
      <c r="L10" s="32"/>
    </row>
    <row r="11" s="1" customFormat="1" ht="10.8" customHeight="1">
      <c r="B11" s="32"/>
      <c r="I11" s="100"/>
      <c r="L11" s="32"/>
    </row>
    <row r="12" s="1" customFormat="1" ht="12" customHeight="1">
      <c r="B12" s="32"/>
      <c r="D12" s="26" t="s">
        <v>24</v>
      </c>
      <c r="I12" s="101" t="s">
        <v>25</v>
      </c>
      <c r="J12" s="14" t="str">
        <f>IF('Rekapitulace stavby'!AN10="","",'Rekapitulace stavby'!AN10)</f>
        <v/>
      </c>
      <c r="L12" s="32"/>
    </row>
    <row r="13" s="1" customFormat="1" ht="18" customHeight="1">
      <c r="B13" s="32"/>
      <c r="E13" s="14" t="str">
        <f>IF('Rekapitulace stavby'!E11="","",'Rekapitulace stavby'!E11)</f>
        <v xml:space="preserve"> </v>
      </c>
      <c r="I13" s="101" t="s">
        <v>27</v>
      </c>
      <c r="J13" s="14" t="str">
        <f>IF('Rekapitulace stavby'!AN11="","",'Rekapitulace stavby'!AN11)</f>
        <v/>
      </c>
      <c r="L13" s="32"/>
    </row>
    <row r="14" s="1" customFormat="1" ht="6.96" customHeight="1">
      <c r="B14" s="32"/>
      <c r="I14" s="100"/>
      <c r="L14" s="32"/>
    </row>
    <row r="15" s="1" customFormat="1" ht="12" customHeight="1">
      <c r="B15" s="32"/>
      <c r="D15" s="26" t="s">
        <v>28</v>
      </c>
      <c r="I15" s="101" t="s">
        <v>25</v>
      </c>
      <c r="J15" s="27" t="str">
        <f>'Rekapitulace stavby'!AN13</f>
        <v>Vyplň údaj</v>
      </c>
      <c r="L15" s="32"/>
    </row>
    <row r="16" s="1" customFormat="1" ht="18" customHeight="1">
      <c r="B16" s="32"/>
      <c r="E16" s="27" t="str">
        <f>'Rekapitulace stavby'!E14</f>
        <v>Vyplň údaj</v>
      </c>
      <c r="F16" s="14"/>
      <c r="G16" s="14"/>
      <c r="H16" s="14"/>
      <c r="I16" s="101" t="s">
        <v>27</v>
      </c>
      <c r="J16" s="27" t="str">
        <f>'Rekapitulace stavby'!AN14</f>
        <v>Vyplň údaj</v>
      </c>
      <c r="L16" s="32"/>
    </row>
    <row r="17" s="1" customFormat="1" ht="6.96" customHeight="1">
      <c r="B17" s="32"/>
      <c r="I17" s="100"/>
      <c r="L17" s="32"/>
    </row>
    <row r="18" s="1" customFormat="1" ht="12" customHeight="1">
      <c r="B18" s="32"/>
      <c r="D18" s="26" t="s">
        <v>30</v>
      </c>
      <c r="I18" s="101" t="s">
        <v>25</v>
      </c>
      <c r="J18" s="14" t="str">
        <f>IF('Rekapitulace stavby'!AN16="","",'Rekapitulace stavby'!AN16)</f>
        <v/>
      </c>
      <c r="L18" s="32"/>
    </row>
    <row r="19" s="1" customFormat="1" ht="18" customHeight="1">
      <c r="B19" s="32"/>
      <c r="E19" s="14" t="str">
        <f>IF('Rekapitulace stavby'!E17="","",'Rekapitulace stavby'!E17)</f>
        <v xml:space="preserve"> </v>
      </c>
      <c r="I19" s="101" t="s">
        <v>27</v>
      </c>
      <c r="J19" s="14" t="str">
        <f>IF('Rekapitulace stavby'!AN17="","",'Rekapitulace stavby'!AN17)</f>
        <v/>
      </c>
      <c r="L19" s="32"/>
    </row>
    <row r="20" s="1" customFormat="1" ht="6.96" customHeight="1">
      <c r="B20" s="32"/>
      <c r="I20" s="100"/>
      <c r="L20" s="32"/>
    </row>
    <row r="21" s="1" customFormat="1" ht="12" customHeight="1">
      <c r="B21" s="32"/>
      <c r="D21" s="26" t="s">
        <v>32</v>
      </c>
      <c r="I21" s="101" t="s">
        <v>25</v>
      </c>
      <c r="J21" s="14" t="str">
        <f>IF('Rekapitulace stavby'!AN19="","",'Rekapitulace stavby'!AN19)</f>
        <v/>
      </c>
      <c r="L21" s="32"/>
    </row>
    <row r="22" s="1" customFormat="1" ht="18" customHeight="1">
      <c r="B22" s="32"/>
      <c r="E22" s="14" t="str">
        <f>IF('Rekapitulace stavby'!E20="","",'Rekapitulace stavby'!E20)</f>
        <v xml:space="preserve"> </v>
      </c>
      <c r="I22" s="101" t="s">
        <v>27</v>
      </c>
      <c r="J22" s="14" t="str">
        <f>IF('Rekapitulace stavby'!AN20="","",'Rekapitulace stavby'!AN20)</f>
        <v/>
      </c>
      <c r="L22" s="32"/>
    </row>
    <row r="23" s="1" customFormat="1" ht="6.96" customHeight="1">
      <c r="B23" s="32"/>
      <c r="I23" s="100"/>
      <c r="L23" s="32"/>
    </row>
    <row r="24" s="1" customFormat="1" ht="12" customHeight="1">
      <c r="B24" s="32"/>
      <c r="D24" s="26" t="s">
        <v>33</v>
      </c>
      <c r="I24" s="100"/>
      <c r="L24" s="32"/>
    </row>
    <row r="25" s="6" customFormat="1" ht="16.5" customHeight="1">
      <c r="B25" s="102"/>
      <c r="E25" s="30" t="s">
        <v>1</v>
      </c>
      <c r="F25" s="30"/>
      <c r="G25" s="30"/>
      <c r="H25" s="30"/>
      <c r="I25" s="103"/>
      <c r="L25" s="102"/>
    </row>
    <row r="26" s="1" customFormat="1" ht="6.96" customHeight="1">
      <c r="B26" s="32"/>
      <c r="I26" s="100"/>
      <c r="L26" s="32"/>
    </row>
    <row r="27" s="1" customFormat="1" ht="6.96" customHeight="1">
      <c r="B27" s="32"/>
      <c r="D27" s="58"/>
      <c r="E27" s="58"/>
      <c r="F27" s="58"/>
      <c r="G27" s="58"/>
      <c r="H27" s="58"/>
      <c r="I27" s="104"/>
      <c r="J27" s="58"/>
      <c r="K27" s="58"/>
      <c r="L27" s="32"/>
    </row>
    <row r="28" s="1" customFormat="1" ht="25.44" customHeight="1">
      <c r="B28" s="32"/>
      <c r="D28" s="105" t="s">
        <v>34</v>
      </c>
      <c r="I28" s="100"/>
      <c r="J28" s="79">
        <f>ROUND(J85, 2)</f>
        <v>0</v>
      </c>
      <c r="L28" s="32"/>
    </row>
    <row r="29" s="1" customFormat="1" ht="6.96" customHeight="1">
      <c r="B29" s="32"/>
      <c r="D29" s="58"/>
      <c r="E29" s="58"/>
      <c r="F29" s="58"/>
      <c r="G29" s="58"/>
      <c r="H29" s="58"/>
      <c r="I29" s="104"/>
      <c r="J29" s="58"/>
      <c r="K29" s="58"/>
      <c r="L29" s="32"/>
    </row>
    <row r="30" s="1" customFormat="1" ht="14.4" customHeight="1">
      <c r="B30" s="32"/>
      <c r="F30" s="36" t="s">
        <v>36</v>
      </c>
      <c r="I30" s="106" t="s">
        <v>35</v>
      </c>
      <c r="J30" s="36" t="s">
        <v>37</v>
      </c>
      <c r="L30" s="32"/>
    </row>
    <row r="31" s="1" customFormat="1" ht="14.4" customHeight="1">
      <c r="B31" s="32"/>
      <c r="D31" s="26" t="s">
        <v>38</v>
      </c>
      <c r="E31" s="26" t="s">
        <v>39</v>
      </c>
      <c r="F31" s="107">
        <f>ROUND((SUM(BE85:BE165)),  2)</f>
        <v>0</v>
      </c>
      <c r="I31" s="108">
        <v>0.20999999999999999</v>
      </c>
      <c r="J31" s="107">
        <f>ROUND(((SUM(BE85:BE165))*I31),  2)</f>
        <v>0</v>
      </c>
      <c r="L31" s="32"/>
    </row>
    <row r="32" s="1" customFormat="1" ht="14.4" customHeight="1">
      <c r="B32" s="32"/>
      <c r="E32" s="26" t="s">
        <v>40</v>
      </c>
      <c r="F32" s="107">
        <f>ROUND((SUM(BF85:BF165)),  2)</f>
        <v>0</v>
      </c>
      <c r="I32" s="108">
        <v>0.14999999999999999</v>
      </c>
      <c r="J32" s="107">
        <f>ROUND(((SUM(BF85:BF165))*I32),  2)</f>
        <v>0</v>
      </c>
      <c r="L32" s="32"/>
    </row>
    <row r="33" hidden="1" s="1" customFormat="1" ht="14.4" customHeight="1">
      <c r="B33" s="32"/>
      <c r="E33" s="26" t="s">
        <v>41</v>
      </c>
      <c r="F33" s="107">
        <f>ROUND((SUM(BG85:BG165)),  2)</f>
        <v>0</v>
      </c>
      <c r="I33" s="108">
        <v>0.20999999999999999</v>
      </c>
      <c r="J33" s="107">
        <f>0</f>
        <v>0</v>
      </c>
      <c r="L33" s="32"/>
    </row>
    <row r="34" hidden="1" s="1" customFormat="1" ht="14.4" customHeight="1">
      <c r="B34" s="32"/>
      <c r="E34" s="26" t="s">
        <v>42</v>
      </c>
      <c r="F34" s="107">
        <f>ROUND((SUM(BH85:BH165)),  2)</f>
        <v>0</v>
      </c>
      <c r="I34" s="108">
        <v>0.14999999999999999</v>
      </c>
      <c r="J34" s="107">
        <f>0</f>
        <v>0</v>
      </c>
      <c r="L34" s="32"/>
    </row>
    <row r="35" hidden="1" s="1" customFormat="1" ht="14.4" customHeight="1">
      <c r="B35" s="32"/>
      <c r="E35" s="26" t="s">
        <v>43</v>
      </c>
      <c r="F35" s="107">
        <f>ROUND((SUM(BI85:BI165)),  2)</f>
        <v>0</v>
      </c>
      <c r="I35" s="108">
        <v>0</v>
      </c>
      <c r="J35" s="107">
        <f>0</f>
        <v>0</v>
      </c>
      <c r="L35" s="32"/>
    </row>
    <row r="36" s="1" customFormat="1" ht="6.96" customHeight="1">
      <c r="B36" s="32"/>
      <c r="I36" s="100"/>
      <c r="L36" s="32"/>
    </row>
    <row r="37" s="1" customFormat="1" ht="25.44" customHeight="1">
      <c r="B37" s="32"/>
      <c r="C37" s="109"/>
      <c r="D37" s="110" t="s">
        <v>44</v>
      </c>
      <c r="E37" s="66"/>
      <c r="F37" s="66"/>
      <c r="G37" s="111" t="s">
        <v>45</v>
      </c>
      <c r="H37" s="112" t="s">
        <v>46</v>
      </c>
      <c r="I37" s="113"/>
      <c r="J37" s="114">
        <f>SUM(J28:J35)</f>
        <v>0</v>
      </c>
      <c r="K37" s="115"/>
      <c r="L37" s="32"/>
    </row>
    <row r="38" s="1" customFormat="1" ht="14.4" customHeight="1">
      <c r="B38" s="47"/>
      <c r="C38" s="48"/>
      <c r="D38" s="48"/>
      <c r="E38" s="48"/>
      <c r="F38" s="48"/>
      <c r="G38" s="48"/>
      <c r="H38" s="48"/>
      <c r="I38" s="116"/>
      <c r="J38" s="48"/>
      <c r="K38" s="48"/>
      <c r="L38" s="32"/>
    </row>
    <row r="42" s="1" customFormat="1" ht="6.96" customHeight="1">
      <c r="B42" s="49"/>
      <c r="C42" s="50"/>
      <c r="D42" s="50"/>
      <c r="E42" s="50"/>
      <c r="F42" s="50"/>
      <c r="G42" s="50"/>
      <c r="H42" s="50"/>
      <c r="I42" s="117"/>
      <c r="J42" s="50"/>
      <c r="K42" s="50"/>
      <c r="L42" s="32"/>
    </row>
    <row r="43" s="1" customFormat="1" ht="24.96" customHeight="1">
      <c r="B43" s="32"/>
      <c r="C43" s="18" t="s">
        <v>77</v>
      </c>
      <c r="I43" s="100"/>
      <c r="L43" s="32"/>
    </row>
    <row r="44" s="1" customFormat="1" ht="6.96" customHeight="1">
      <c r="B44" s="32"/>
      <c r="I44" s="100"/>
      <c r="L44" s="32"/>
    </row>
    <row r="45" s="1" customFormat="1" ht="12" customHeight="1">
      <c r="B45" s="32"/>
      <c r="C45" s="26" t="s">
        <v>16</v>
      </c>
      <c r="I45" s="100"/>
      <c r="L45" s="32"/>
    </row>
    <row r="46" s="1" customFormat="1" ht="16.5" customHeight="1">
      <c r="B46" s="32"/>
      <c r="E46" s="53" t="str">
        <f>E7</f>
        <v>Kolínská, Kolín</v>
      </c>
      <c r="F46" s="1"/>
      <c r="G46" s="1"/>
      <c r="H46" s="1"/>
      <c r="I46" s="100"/>
      <c r="L46" s="32"/>
    </row>
    <row r="47" s="1" customFormat="1" ht="6.96" customHeight="1">
      <c r="B47" s="32"/>
      <c r="I47" s="100"/>
      <c r="L47" s="32"/>
    </row>
    <row r="48" s="1" customFormat="1" ht="12" customHeight="1">
      <c r="B48" s="32"/>
      <c r="C48" s="26" t="s">
        <v>20</v>
      </c>
      <c r="F48" s="14" t="str">
        <f>F10</f>
        <v>Kolín</v>
      </c>
      <c r="I48" s="101" t="s">
        <v>22</v>
      </c>
      <c r="J48" s="55" t="str">
        <f>IF(J10="","",J10)</f>
        <v>15. 2. 2018</v>
      </c>
      <c r="L48" s="32"/>
    </row>
    <row r="49" s="1" customFormat="1" ht="6.96" customHeight="1">
      <c r="B49" s="32"/>
      <c r="I49" s="100"/>
      <c r="L49" s="32"/>
    </row>
    <row r="50" s="1" customFormat="1" ht="13.65" customHeight="1">
      <c r="B50" s="32"/>
      <c r="C50" s="26" t="s">
        <v>24</v>
      </c>
      <c r="F50" s="14" t="str">
        <f>E13</f>
        <v xml:space="preserve"> </v>
      </c>
      <c r="I50" s="101" t="s">
        <v>30</v>
      </c>
      <c r="J50" s="30" t="str">
        <f>E19</f>
        <v xml:space="preserve"> </v>
      </c>
      <c r="L50" s="32"/>
    </row>
    <row r="51" s="1" customFormat="1" ht="13.65" customHeight="1">
      <c r="B51" s="32"/>
      <c r="C51" s="26" t="s">
        <v>28</v>
      </c>
      <c r="F51" s="14" t="str">
        <f>IF(E16="","",E16)</f>
        <v>Vyplň údaj</v>
      </c>
      <c r="I51" s="101" t="s">
        <v>32</v>
      </c>
      <c r="J51" s="30" t="str">
        <f>E22</f>
        <v xml:space="preserve"> </v>
      </c>
      <c r="L51" s="32"/>
    </row>
    <row r="52" s="1" customFormat="1" ht="10.32" customHeight="1">
      <c r="B52" s="32"/>
      <c r="I52" s="100"/>
      <c r="L52" s="32"/>
    </row>
    <row r="53" s="1" customFormat="1" ht="29.28" customHeight="1">
      <c r="B53" s="32"/>
      <c r="C53" s="118" t="s">
        <v>78</v>
      </c>
      <c r="D53" s="109"/>
      <c r="E53" s="109"/>
      <c r="F53" s="109"/>
      <c r="G53" s="109"/>
      <c r="H53" s="109"/>
      <c r="I53" s="119"/>
      <c r="J53" s="120" t="s">
        <v>79</v>
      </c>
      <c r="K53" s="109"/>
      <c r="L53" s="32"/>
    </row>
    <row r="54" s="1" customFormat="1" ht="10.32" customHeight="1">
      <c r="B54" s="32"/>
      <c r="I54" s="100"/>
      <c r="L54" s="32"/>
    </row>
    <row r="55" s="1" customFormat="1" ht="22.8" customHeight="1">
      <c r="B55" s="32"/>
      <c r="C55" s="121" t="s">
        <v>80</v>
      </c>
      <c r="I55" s="100"/>
      <c r="J55" s="79">
        <f>J85</f>
        <v>0</v>
      </c>
      <c r="L55" s="32"/>
      <c r="AU55" s="14" t="s">
        <v>81</v>
      </c>
    </row>
    <row r="56" s="7" customFormat="1" ht="24.96" customHeight="1">
      <c r="B56" s="122"/>
      <c r="D56" s="123" t="s">
        <v>82</v>
      </c>
      <c r="E56" s="124"/>
      <c r="F56" s="124"/>
      <c r="G56" s="124"/>
      <c r="H56" s="124"/>
      <c r="I56" s="125"/>
      <c r="J56" s="126">
        <f>J86</f>
        <v>0</v>
      </c>
      <c r="L56" s="122"/>
    </row>
    <row r="57" s="8" customFormat="1" ht="19.92" customHeight="1">
      <c r="B57" s="127"/>
      <c r="D57" s="128" t="s">
        <v>83</v>
      </c>
      <c r="E57" s="129"/>
      <c r="F57" s="129"/>
      <c r="G57" s="129"/>
      <c r="H57" s="129"/>
      <c r="I57" s="130"/>
      <c r="J57" s="131">
        <f>J87</f>
        <v>0</v>
      </c>
      <c r="L57" s="127"/>
    </row>
    <row r="58" s="8" customFormat="1" ht="19.92" customHeight="1">
      <c r="B58" s="127"/>
      <c r="D58" s="128" t="s">
        <v>84</v>
      </c>
      <c r="E58" s="129"/>
      <c r="F58" s="129"/>
      <c r="G58" s="129"/>
      <c r="H58" s="129"/>
      <c r="I58" s="130"/>
      <c r="J58" s="131">
        <f>J96</f>
        <v>0</v>
      </c>
      <c r="L58" s="127"/>
    </row>
    <row r="59" s="8" customFormat="1" ht="19.92" customHeight="1">
      <c r="B59" s="127"/>
      <c r="D59" s="128" t="s">
        <v>85</v>
      </c>
      <c r="E59" s="129"/>
      <c r="F59" s="129"/>
      <c r="G59" s="129"/>
      <c r="H59" s="129"/>
      <c r="I59" s="130"/>
      <c r="J59" s="131">
        <f>J119</f>
        <v>0</v>
      </c>
      <c r="L59" s="127"/>
    </row>
    <row r="60" s="8" customFormat="1" ht="19.92" customHeight="1">
      <c r="B60" s="127"/>
      <c r="D60" s="128" t="s">
        <v>86</v>
      </c>
      <c r="E60" s="129"/>
      <c r="F60" s="129"/>
      <c r="G60" s="129"/>
      <c r="H60" s="129"/>
      <c r="I60" s="130"/>
      <c r="J60" s="131">
        <f>J122</f>
        <v>0</v>
      </c>
      <c r="L60" s="127"/>
    </row>
    <row r="61" s="8" customFormat="1" ht="19.92" customHeight="1">
      <c r="B61" s="127"/>
      <c r="D61" s="128" t="s">
        <v>87</v>
      </c>
      <c r="E61" s="129"/>
      <c r="F61" s="129"/>
      <c r="G61" s="129"/>
      <c r="H61" s="129"/>
      <c r="I61" s="130"/>
      <c r="J61" s="131">
        <f>J141</f>
        <v>0</v>
      </c>
      <c r="L61" s="127"/>
    </row>
    <row r="62" s="8" customFormat="1" ht="19.92" customHeight="1">
      <c r="B62" s="127"/>
      <c r="D62" s="128" t="s">
        <v>88</v>
      </c>
      <c r="E62" s="129"/>
      <c r="F62" s="129"/>
      <c r="G62" s="129"/>
      <c r="H62" s="129"/>
      <c r="I62" s="130"/>
      <c r="J62" s="131">
        <f>J148</f>
        <v>0</v>
      </c>
      <c r="L62" s="127"/>
    </row>
    <row r="63" s="7" customFormat="1" ht="24.96" customHeight="1">
      <c r="B63" s="122"/>
      <c r="D63" s="123" t="s">
        <v>89</v>
      </c>
      <c r="E63" s="124"/>
      <c r="F63" s="124"/>
      <c r="G63" s="124"/>
      <c r="H63" s="124"/>
      <c r="I63" s="125"/>
      <c r="J63" s="126">
        <f>J153</f>
        <v>0</v>
      </c>
      <c r="L63" s="122"/>
    </row>
    <row r="64" s="8" customFormat="1" ht="19.92" customHeight="1">
      <c r="B64" s="127"/>
      <c r="D64" s="128" t="s">
        <v>90</v>
      </c>
      <c r="E64" s="129"/>
      <c r="F64" s="129"/>
      <c r="G64" s="129"/>
      <c r="H64" s="129"/>
      <c r="I64" s="130"/>
      <c r="J64" s="131">
        <f>J154</f>
        <v>0</v>
      </c>
      <c r="L64" s="127"/>
    </row>
    <row r="65" s="8" customFormat="1" ht="19.92" customHeight="1">
      <c r="B65" s="127"/>
      <c r="D65" s="128" t="s">
        <v>91</v>
      </c>
      <c r="E65" s="129"/>
      <c r="F65" s="129"/>
      <c r="G65" s="129"/>
      <c r="H65" s="129"/>
      <c r="I65" s="130"/>
      <c r="J65" s="131">
        <f>J158</f>
        <v>0</v>
      </c>
      <c r="L65" s="127"/>
    </row>
    <row r="66" s="8" customFormat="1" ht="19.92" customHeight="1">
      <c r="B66" s="127"/>
      <c r="D66" s="128" t="s">
        <v>92</v>
      </c>
      <c r="E66" s="129"/>
      <c r="F66" s="129"/>
      <c r="G66" s="129"/>
      <c r="H66" s="129"/>
      <c r="I66" s="130"/>
      <c r="J66" s="131">
        <f>J160</f>
        <v>0</v>
      </c>
      <c r="L66" s="127"/>
    </row>
    <row r="67" s="8" customFormat="1" ht="19.92" customHeight="1">
      <c r="B67" s="127"/>
      <c r="D67" s="128" t="s">
        <v>93</v>
      </c>
      <c r="E67" s="129"/>
      <c r="F67" s="129"/>
      <c r="G67" s="129"/>
      <c r="H67" s="129"/>
      <c r="I67" s="130"/>
      <c r="J67" s="131">
        <f>J163</f>
        <v>0</v>
      </c>
      <c r="L67" s="127"/>
    </row>
    <row r="68" s="1" customFormat="1" ht="21.84" customHeight="1">
      <c r="B68" s="32"/>
      <c r="I68" s="100"/>
      <c r="L68" s="32"/>
    </row>
    <row r="69" s="1" customFormat="1" ht="6.96" customHeight="1">
      <c r="B69" s="47"/>
      <c r="C69" s="48"/>
      <c r="D69" s="48"/>
      <c r="E69" s="48"/>
      <c r="F69" s="48"/>
      <c r="G69" s="48"/>
      <c r="H69" s="48"/>
      <c r="I69" s="116"/>
      <c r="J69" s="48"/>
      <c r="K69" s="48"/>
      <c r="L69" s="32"/>
    </row>
    <row r="73" s="1" customFormat="1" ht="6.96" customHeight="1">
      <c r="B73" s="49"/>
      <c r="C73" s="50"/>
      <c r="D73" s="50"/>
      <c r="E73" s="50"/>
      <c r="F73" s="50"/>
      <c r="G73" s="50"/>
      <c r="H73" s="50"/>
      <c r="I73" s="117"/>
      <c r="J73" s="50"/>
      <c r="K73" s="50"/>
      <c r="L73" s="32"/>
    </row>
    <row r="74" s="1" customFormat="1" ht="24.96" customHeight="1">
      <c r="B74" s="32"/>
      <c r="C74" s="18" t="s">
        <v>94</v>
      </c>
      <c r="I74" s="100"/>
      <c r="L74" s="32"/>
    </row>
    <row r="75" s="1" customFormat="1" ht="6.96" customHeight="1">
      <c r="B75" s="32"/>
      <c r="I75" s="100"/>
      <c r="L75" s="32"/>
    </row>
    <row r="76" s="1" customFormat="1" ht="12" customHeight="1">
      <c r="B76" s="32"/>
      <c r="C76" s="26" t="s">
        <v>16</v>
      </c>
      <c r="I76" s="100"/>
      <c r="L76" s="32"/>
    </row>
    <row r="77" s="1" customFormat="1" ht="16.5" customHeight="1">
      <c r="B77" s="32"/>
      <c r="E77" s="53" t="str">
        <f>E7</f>
        <v>Kolínská, Kolín</v>
      </c>
      <c r="F77" s="1"/>
      <c r="G77" s="1"/>
      <c r="H77" s="1"/>
      <c r="I77" s="100"/>
      <c r="L77" s="32"/>
    </row>
    <row r="78" s="1" customFormat="1" ht="6.96" customHeight="1">
      <c r="B78" s="32"/>
      <c r="I78" s="100"/>
      <c r="L78" s="32"/>
    </row>
    <row r="79" s="1" customFormat="1" ht="12" customHeight="1">
      <c r="B79" s="32"/>
      <c r="C79" s="26" t="s">
        <v>20</v>
      </c>
      <c r="F79" s="14" t="str">
        <f>F10</f>
        <v>Kolín</v>
      </c>
      <c r="I79" s="101" t="s">
        <v>22</v>
      </c>
      <c r="J79" s="55" t="str">
        <f>IF(J10="","",J10)</f>
        <v>15. 2. 2018</v>
      </c>
      <c r="L79" s="32"/>
    </row>
    <row r="80" s="1" customFormat="1" ht="6.96" customHeight="1">
      <c r="B80" s="32"/>
      <c r="I80" s="100"/>
      <c r="L80" s="32"/>
    </row>
    <row r="81" s="1" customFormat="1" ht="13.65" customHeight="1">
      <c r="B81" s="32"/>
      <c r="C81" s="26" t="s">
        <v>24</v>
      </c>
      <c r="F81" s="14" t="str">
        <f>E13</f>
        <v xml:space="preserve"> </v>
      </c>
      <c r="I81" s="101" t="s">
        <v>30</v>
      </c>
      <c r="J81" s="30" t="str">
        <f>E19</f>
        <v xml:space="preserve"> </v>
      </c>
      <c r="L81" s="32"/>
    </row>
    <row r="82" s="1" customFormat="1" ht="13.65" customHeight="1">
      <c r="B82" s="32"/>
      <c r="C82" s="26" t="s">
        <v>28</v>
      </c>
      <c r="F82" s="14" t="str">
        <f>IF(E16="","",E16)</f>
        <v>Vyplň údaj</v>
      </c>
      <c r="I82" s="101" t="s">
        <v>32</v>
      </c>
      <c r="J82" s="30" t="str">
        <f>E22</f>
        <v xml:space="preserve"> </v>
      </c>
      <c r="L82" s="32"/>
    </row>
    <row r="83" s="1" customFormat="1" ht="10.32" customHeight="1">
      <c r="B83" s="32"/>
      <c r="I83" s="100"/>
      <c r="L83" s="32"/>
    </row>
    <row r="84" s="9" customFormat="1" ht="29.28" customHeight="1">
      <c r="B84" s="132"/>
      <c r="C84" s="133" t="s">
        <v>95</v>
      </c>
      <c r="D84" s="134" t="s">
        <v>53</v>
      </c>
      <c r="E84" s="134" t="s">
        <v>49</v>
      </c>
      <c r="F84" s="134" t="s">
        <v>50</v>
      </c>
      <c r="G84" s="134" t="s">
        <v>96</v>
      </c>
      <c r="H84" s="134" t="s">
        <v>97</v>
      </c>
      <c r="I84" s="135" t="s">
        <v>98</v>
      </c>
      <c r="J84" s="134" t="s">
        <v>79</v>
      </c>
      <c r="K84" s="136" t="s">
        <v>99</v>
      </c>
      <c r="L84" s="132"/>
      <c r="M84" s="71" t="s">
        <v>1</v>
      </c>
      <c r="N84" s="72" t="s">
        <v>38</v>
      </c>
      <c r="O84" s="72" t="s">
        <v>100</v>
      </c>
      <c r="P84" s="72" t="s">
        <v>101</v>
      </c>
      <c r="Q84" s="72" t="s">
        <v>102</v>
      </c>
      <c r="R84" s="72" t="s">
        <v>103</v>
      </c>
      <c r="S84" s="72" t="s">
        <v>104</v>
      </c>
      <c r="T84" s="72" t="s">
        <v>105</v>
      </c>
      <c r="U84" s="73" t="s">
        <v>106</v>
      </c>
    </row>
    <row r="85" s="1" customFormat="1" ht="22.8" customHeight="1">
      <c r="B85" s="32"/>
      <c r="C85" s="76" t="s">
        <v>107</v>
      </c>
      <c r="I85" s="100"/>
      <c r="J85" s="137">
        <f>BK85</f>
        <v>0</v>
      </c>
      <c r="L85" s="32"/>
      <c r="M85" s="74"/>
      <c r="N85" s="58"/>
      <c r="O85" s="58"/>
      <c r="P85" s="138">
        <f>P86+P153</f>
        <v>0</v>
      </c>
      <c r="Q85" s="58"/>
      <c r="R85" s="138">
        <f>R86+R153</f>
        <v>103.99778000000001</v>
      </c>
      <c r="S85" s="58"/>
      <c r="T85" s="138">
        <f>T86+T153</f>
        <v>831.34899999999982</v>
      </c>
      <c r="U85" s="59"/>
      <c r="AT85" s="14" t="s">
        <v>67</v>
      </c>
      <c r="AU85" s="14" t="s">
        <v>81</v>
      </c>
      <c r="BK85" s="139">
        <f>BK86+BK153</f>
        <v>0</v>
      </c>
    </row>
    <row r="86" s="10" customFormat="1" ht="25.92" customHeight="1">
      <c r="B86" s="140"/>
      <c r="D86" s="141" t="s">
        <v>67</v>
      </c>
      <c r="E86" s="142" t="s">
        <v>108</v>
      </c>
      <c r="F86" s="142" t="s">
        <v>109</v>
      </c>
      <c r="I86" s="143"/>
      <c r="J86" s="144">
        <f>BK86</f>
        <v>0</v>
      </c>
      <c r="L86" s="140"/>
      <c r="M86" s="145"/>
      <c r="N86" s="146"/>
      <c r="O86" s="146"/>
      <c r="P86" s="147">
        <f>P87+P96+P119+P122+P141+P148</f>
        <v>0</v>
      </c>
      <c r="Q86" s="146"/>
      <c r="R86" s="147">
        <f>R87+R96+R119+R122+R141+R148</f>
        <v>103.99778000000001</v>
      </c>
      <c r="S86" s="146"/>
      <c r="T86" s="147">
        <f>T87+T96+T119+T122+T141+T148</f>
        <v>831.34899999999982</v>
      </c>
      <c r="U86" s="148"/>
      <c r="AR86" s="141" t="s">
        <v>73</v>
      </c>
      <c r="AT86" s="149" t="s">
        <v>67</v>
      </c>
      <c r="AU86" s="149" t="s">
        <v>68</v>
      </c>
      <c r="AY86" s="141" t="s">
        <v>110</v>
      </c>
      <c r="BK86" s="150">
        <f>BK87+BK96+BK119+BK122+BK141+BK148</f>
        <v>0</v>
      </c>
    </row>
    <row r="87" s="10" customFormat="1" ht="22.8" customHeight="1">
      <c r="B87" s="140"/>
      <c r="D87" s="141" t="s">
        <v>67</v>
      </c>
      <c r="E87" s="151" t="s">
        <v>73</v>
      </c>
      <c r="F87" s="151" t="s">
        <v>111</v>
      </c>
      <c r="I87" s="143"/>
      <c r="J87" s="152">
        <f>BK87</f>
        <v>0</v>
      </c>
      <c r="L87" s="140"/>
      <c r="M87" s="145"/>
      <c r="N87" s="146"/>
      <c r="O87" s="146"/>
      <c r="P87" s="147">
        <f>SUM(P88:P95)</f>
        <v>0</v>
      </c>
      <c r="Q87" s="146"/>
      <c r="R87" s="147">
        <f>SUM(R88:R95)</f>
        <v>0.077600000000000002</v>
      </c>
      <c r="S87" s="146"/>
      <c r="T87" s="147">
        <f>SUM(T88:T95)</f>
        <v>831.2199999999998</v>
      </c>
      <c r="U87" s="148"/>
      <c r="AR87" s="141" t="s">
        <v>73</v>
      </c>
      <c r="AT87" s="149" t="s">
        <v>67</v>
      </c>
      <c r="AU87" s="149" t="s">
        <v>73</v>
      </c>
      <c r="AY87" s="141" t="s">
        <v>110</v>
      </c>
      <c r="BK87" s="150">
        <f>SUM(BK88:BK95)</f>
        <v>0</v>
      </c>
    </row>
    <row r="88" s="1" customFormat="1" ht="16.5" customHeight="1">
      <c r="B88" s="153"/>
      <c r="C88" s="154" t="s">
        <v>73</v>
      </c>
      <c r="D88" s="154" t="s">
        <v>112</v>
      </c>
      <c r="E88" s="155" t="s">
        <v>113</v>
      </c>
      <c r="F88" s="156" t="s">
        <v>114</v>
      </c>
      <c r="G88" s="157" t="s">
        <v>115</v>
      </c>
      <c r="H88" s="158">
        <v>970</v>
      </c>
      <c r="I88" s="159"/>
      <c r="J88" s="160">
        <f>ROUND(I88*H88,2)</f>
        <v>0</v>
      </c>
      <c r="K88" s="156" t="s">
        <v>116</v>
      </c>
      <c r="L88" s="32"/>
      <c r="M88" s="161" t="s">
        <v>1</v>
      </c>
      <c r="N88" s="162" t="s">
        <v>39</v>
      </c>
      <c r="O88" s="62"/>
      <c r="P88" s="163">
        <f>O88*H88</f>
        <v>0</v>
      </c>
      <c r="Q88" s="163">
        <v>0</v>
      </c>
      <c r="R88" s="163">
        <f>Q88*H88</f>
        <v>0</v>
      </c>
      <c r="S88" s="163">
        <v>0.57999999999999996</v>
      </c>
      <c r="T88" s="163">
        <f>S88*H88</f>
        <v>562.59999999999991</v>
      </c>
      <c r="U88" s="164" t="s">
        <v>1</v>
      </c>
      <c r="AR88" s="14" t="s">
        <v>117</v>
      </c>
      <c r="AT88" s="14" t="s">
        <v>112</v>
      </c>
      <c r="AU88" s="14" t="s">
        <v>75</v>
      </c>
      <c r="AY88" s="14" t="s">
        <v>110</v>
      </c>
      <c r="BE88" s="165">
        <f>IF(N88="základní",J88,0)</f>
        <v>0</v>
      </c>
      <c r="BF88" s="165">
        <f>IF(N88="snížená",J88,0)</f>
        <v>0</v>
      </c>
      <c r="BG88" s="165">
        <f>IF(N88="zákl. přenesená",J88,0)</f>
        <v>0</v>
      </c>
      <c r="BH88" s="165">
        <f>IF(N88="sníž. přenesená",J88,0)</f>
        <v>0</v>
      </c>
      <c r="BI88" s="165">
        <f>IF(N88="nulová",J88,0)</f>
        <v>0</v>
      </c>
      <c r="BJ88" s="14" t="s">
        <v>73</v>
      </c>
      <c r="BK88" s="165">
        <f>ROUND(I88*H88,2)</f>
        <v>0</v>
      </c>
      <c r="BL88" s="14" t="s">
        <v>117</v>
      </c>
      <c r="BM88" s="14" t="s">
        <v>118</v>
      </c>
    </row>
    <row r="89" s="11" customFormat="1">
      <c r="B89" s="166"/>
      <c r="D89" s="167" t="s">
        <v>119</v>
      </c>
      <c r="E89" s="168" t="s">
        <v>1</v>
      </c>
      <c r="F89" s="169" t="s">
        <v>120</v>
      </c>
      <c r="H89" s="170">
        <v>970</v>
      </c>
      <c r="I89" s="171"/>
      <c r="L89" s="166"/>
      <c r="M89" s="172"/>
      <c r="N89" s="173"/>
      <c r="O89" s="173"/>
      <c r="P89" s="173"/>
      <c r="Q89" s="173"/>
      <c r="R89" s="173"/>
      <c r="S89" s="173"/>
      <c r="T89" s="173"/>
      <c r="U89" s="174"/>
      <c r="AT89" s="168" t="s">
        <v>119</v>
      </c>
      <c r="AU89" s="168" t="s">
        <v>75</v>
      </c>
      <c r="AV89" s="11" t="s">
        <v>75</v>
      </c>
      <c r="AW89" s="11" t="s">
        <v>31</v>
      </c>
      <c r="AX89" s="11" t="s">
        <v>73</v>
      </c>
      <c r="AY89" s="168" t="s">
        <v>110</v>
      </c>
    </row>
    <row r="90" s="1" customFormat="1" ht="16.5" customHeight="1">
      <c r="B90" s="153"/>
      <c r="C90" s="154" t="s">
        <v>75</v>
      </c>
      <c r="D90" s="154" t="s">
        <v>112</v>
      </c>
      <c r="E90" s="155" t="s">
        <v>121</v>
      </c>
      <c r="F90" s="156" t="s">
        <v>122</v>
      </c>
      <c r="G90" s="157" t="s">
        <v>115</v>
      </c>
      <c r="H90" s="158">
        <v>970</v>
      </c>
      <c r="I90" s="159"/>
      <c r="J90" s="160">
        <f>ROUND(I90*H90,2)</f>
        <v>0</v>
      </c>
      <c r="K90" s="156" t="s">
        <v>116</v>
      </c>
      <c r="L90" s="32"/>
      <c r="M90" s="161" t="s">
        <v>1</v>
      </c>
      <c r="N90" s="162" t="s">
        <v>39</v>
      </c>
      <c r="O90" s="62"/>
      <c r="P90" s="163">
        <f>O90*H90</f>
        <v>0</v>
      </c>
      <c r="Q90" s="163">
        <v>8.0000000000000007E-05</v>
      </c>
      <c r="R90" s="163">
        <f>Q90*H90</f>
        <v>0.077600000000000002</v>
      </c>
      <c r="S90" s="163">
        <v>0.25600000000000001</v>
      </c>
      <c r="T90" s="163">
        <f>S90*H90</f>
        <v>248.31999999999999</v>
      </c>
      <c r="U90" s="164" t="s">
        <v>1</v>
      </c>
      <c r="AR90" s="14" t="s">
        <v>117</v>
      </c>
      <c r="AT90" s="14" t="s">
        <v>112</v>
      </c>
      <c r="AU90" s="14" t="s">
        <v>75</v>
      </c>
      <c r="AY90" s="14" t="s">
        <v>110</v>
      </c>
      <c r="BE90" s="165">
        <f>IF(N90="základní",J90,0)</f>
        <v>0</v>
      </c>
      <c r="BF90" s="165">
        <f>IF(N90="snížená",J90,0)</f>
        <v>0</v>
      </c>
      <c r="BG90" s="165">
        <f>IF(N90="zákl. přenesená",J90,0)</f>
        <v>0</v>
      </c>
      <c r="BH90" s="165">
        <f>IF(N90="sníž. přenesená",J90,0)</f>
        <v>0</v>
      </c>
      <c r="BI90" s="165">
        <f>IF(N90="nulová",J90,0)</f>
        <v>0</v>
      </c>
      <c r="BJ90" s="14" t="s">
        <v>73</v>
      </c>
      <c r="BK90" s="165">
        <f>ROUND(I90*H90,2)</f>
        <v>0</v>
      </c>
      <c r="BL90" s="14" t="s">
        <v>117</v>
      </c>
      <c r="BM90" s="14" t="s">
        <v>123</v>
      </c>
    </row>
    <row r="91" s="11" customFormat="1">
      <c r="B91" s="166"/>
      <c r="D91" s="167" t="s">
        <v>119</v>
      </c>
      <c r="E91" s="168" t="s">
        <v>1</v>
      </c>
      <c r="F91" s="169" t="s">
        <v>120</v>
      </c>
      <c r="H91" s="170">
        <v>970</v>
      </c>
      <c r="I91" s="171"/>
      <c r="L91" s="166"/>
      <c r="M91" s="172"/>
      <c r="N91" s="173"/>
      <c r="O91" s="173"/>
      <c r="P91" s="173"/>
      <c r="Q91" s="173"/>
      <c r="R91" s="173"/>
      <c r="S91" s="173"/>
      <c r="T91" s="173"/>
      <c r="U91" s="174"/>
      <c r="AT91" s="168" t="s">
        <v>119</v>
      </c>
      <c r="AU91" s="168" t="s">
        <v>75</v>
      </c>
      <c r="AV91" s="11" t="s">
        <v>75</v>
      </c>
      <c r="AW91" s="11" t="s">
        <v>31</v>
      </c>
      <c r="AX91" s="11" t="s">
        <v>73</v>
      </c>
      <c r="AY91" s="168" t="s">
        <v>110</v>
      </c>
    </row>
    <row r="92" s="1" customFormat="1" ht="16.5" customHeight="1">
      <c r="B92" s="153"/>
      <c r="C92" s="154" t="s">
        <v>124</v>
      </c>
      <c r="D92" s="154" t="s">
        <v>112</v>
      </c>
      <c r="E92" s="155" t="s">
        <v>125</v>
      </c>
      <c r="F92" s="156" t="s">
        <v>126</v>
      </c>
      <c r="G92" s="157" t="s">
        <v>127</v>
      </c>
      <c r="H92" s="158">
        <v>70</v>
      </c>
      <c r="I92" s="159"/>
      <c r="J92" s="160">
        <f>ROUND(I92*H92,2)</f>
        <v>0</v>
      </c>
      <c r="K92" s="156" t="s">
        <v>116</v>
      </c>
      <c r="L92" s="32"/>
      <c r="M92" s="161" t="s">
        <v>1</v>
      </c>
      <c r="N92" s="162" t="s">
        <v>39</v>
      </c>
      <c r="O92" s="62"/>
      <c r="P92" s="163">
        <f>O92*H92</f>
        <v>0</v>
      </c>
      <c r="Q92" s="163">
        <v>0</v>
      </c>
      <c r="R92" s="163">
        <f>Q92*H92</f>
        <v>0</v>
      </c>
      <c r="S92" s="163">
        <v>0.28999999999999998</v>
      </c>
      <c r="T92" s="163">
        <f>S92*H92</f>
        <v>20.299999999999997</v>
      </c>
      <c r="U92" s="164" t="s">
        <v>1</v>
      </c>
      <c r="AR92" s="14" t="s">
        <v>117</v>
      </c>
      <c r="AT92" s="14" t="s">
        <v>112</v>
      </c>
      <c r="AU92" s="14" t="s">
        <v>75</v>
      </c>
      <c r="AY92" s="14" t="s">
        <v>110</v>
      </c>
      <c r="BE92" s="165">
        <f>IF(N92="základní",J92,0)</f>
        <v>0</v>
      </c>
      <c r="BF92" s="165">
        <f>IF(N92="snížená",J92,0)</f>
        <v>0</v>
      </c>
      <c r="BG92" s="165">
        <f>IF(N92="zákl. přenesená",J92,0)</f>
        <v>0</v>
      </c>
      <c r="BH92" s="165">
        <f>IF(N92="sníž. přenesená",J92,0)</f>
        <v>0</v>
      </c>
      <c r="BI92" s="165">
        <f>IF(N92="nulová",J92,0)</f>
        <v>0</v>
      </c>
      <c r="BJ92" s="14" t="s">
        <v>73</v>
      </c>
      <c r="BK92" s="165">
        <f>ROUND(I92*H92,2)</f>
        <v>0</v>
      </c>
      <c r="BL92" s="14" t="s">
        <v>117</v>
      </c>
      <c r="BM92" s="14" t="s">
        <v>128</v>
      </c>
    </row>
    <row r="93" s="11" customFormat="1">
      <c r="B93" s="166"/>
      <c r="D93" s="167" t="s">
        <v>119</v>
      </c>
      <c r="E93" s="168" t="s">
        <v>1</v>
      </c>
      <c r="F93" s="169" t="s">
        <v>129</v>
      </c>
      <c r="H93" s="170">
        <v>70</v>
      </c>
      <c r="I93" s="171"/>
      <c r="L93" s="166"/>
      <c r="M93" s="172"/>
      <c r="N93" s="173"/>
      <c r="O93" s="173"/>
      <c r="P93" s="173"/>
      <c r="Q93" s="173"/>
      <c r="R93" s="173"/>
      <c r="S93" s="173"/>
      <c r="T93" s="173"/>
      <c r="U93" s="174"/>
      <c r="AT93" s="168" t="s">
        <v>119</v>
      </c>
      <c r="AU93" s="168" t="s">
        <v>75</v>
      </c>
      <c r="AV93" s="11" t="s">
        <v>75</v>
      </c>
      <c r="AW93" s="11" t="s">
        <v>31</v>
      </c>
      <c r="AX93" s="11" t="s">
        <v>73</v>
      </c>
      <c r="AY93" s="168" t="s">
        <v>110</v>
      </c>
    </row>
    <row r="94" s="1" customFormat="1" ht="16.5" customHeight="1">
      <c r="B94" s="153"/>
      <c r="C94" s="154" t="s">
        <v>117</v>
      </c>
      <c r="D94" s="154" t="s">
        <v>112</v>
      </c>
      <c r="E94" s="155" t="s">
        <v>130</v>
      </c>
      <c r="F94" s="156" t="s">
        <v>131</v>
      </c>
      <c r="G94" s="157" t="s">
        <v>115</v>
      </c>
      <c r="H94" s="158">
        <v>1110</v>
      </c>
      <c r="I94" s="159"/>
      <c r="J94" s="160">
        <f>ROUND(I94*H94,2)</f>
        <v>0</v>
      </c>
      <c r="K94" s="156" t="s">
        <v>116</v>
      </c>
      <c r="L94" s="32"/>
      <c r="M94" s="161" t="s">
        <v>1</v>
      </c>
      <c r="N94" s="162" t="s">
        <v>39</v>
      </c>
      <c r="O94" s="62"/>
      <c r="P94" s="163">
        <f>O94*H94</f>
        <v>0</v>
      </c>
      <c r="Q94" s="163">
        <v>0</v>
      </c>
      <c r="R94" s="163">
        <f>Q94*H94</f>
        <v>0</v>
      </c>
      <c r="S94" s="163">
        <v>0</v>
      </c>
      <c r="T94" s="163">
        <f>S94*H94</f>
        <v>0</v>
      </c>
      <c r="U94" s="164" t="s">
        <v>1</v>
      </c>
      <c r="AR94" s="14" t="s">
        <v>117</v>
      </c>
      <c r="AT94" s="14" t="s">
        <v>112</v>
      </c>
      <c r="AU94" s="14" t="s">
        <v>75</v>
      </c>
      <c r="AY94" s="14" t="s">
        <v>110</v>
      </c>
      <c r="BE94" s="165">
        <f>IF(N94="základní",J94,0)</f>
        <v>0</v>
      </c>
      <c r="BF94" s="165">
        <f>IF(N94="snížená",J94,0)</f>
        <v>0</v>
      </c>
      <c r="BG94" s="165">
        <f>IF(N94="zákl. přenesená",J94,0)</f>
        <v>0</v>
      </c>
      <c r="BH94" s="165">
        <f>IF(N94="sníž. přenesená",J94,0)</f>
        <v>0</v>
      </c>
      <c r="BI94" s="165">
        <f>IF(N94="nulová",J94,0)</f>
        <v>0</v>
      </c>
      <c r="BJ94" s="14" t="s">
        <v>73</v>
      </c>
      <c r="BK94" s="165">
        <f>ROUND(I94*H94,2)</f>
        <v>0</v>
      </c>
      <c r="BL94" s="14" t="s">
        <v>117</v>
      </c>
      <c r="BM94" s="14" t="s">
        <v>132</v>
      </c>
    </row>
    <row r="95" s="11" customFormat="1">
      <c r="B95" s="166"/>
      <c r="D95" s="167" t="s">
        <v>119</v>
      </c>
      <c r="E95" s="168" t="s">
        <v>1</v>
      </c>
      <c r="F95" s="169" t="s">
        <v>133</v>
      </c>
      <c r="H95" s="170">
        <v>1110</v>
      </c>
      <c r="I95" s="171"/>
      <c r="L95" s="166"/>
      <c r="M95" s="172"/>
      <c r="N95" s="173"/>
      <c r="O95" s="173"/>
      <c r="P95" s="173"/>
      <c r="Q95" s="173"/>
      <c r="R95" s="173"/>
      <c r="S95" s="173"/>
      <c r="T95" s="173"/>
      <c r="U95" s="174"/>
      <c r="AT95" s="168" t="s">
        <v>119</v>
      </c>
      <c r="AU95" s="168" t="s">
        <v>75</v>
      </c>
      <c r="AV95" s="11" t="s">
        <v>75</v>
      </c>
      <c r="AW95" s="11" t="s">
        <v>31</v>
      </c>
      <c r="AX95" s="11" t="s">
        <v>73</v>
      </c>
      <c r="AY95" s="168" t="s">
        <v>110</v>
      </c>
    </row>
    <row r="96" s="10" customFormat="1" ht="22.8" customHeight="1">
      <c r="B96" s="140"/>
      <c r="D96" s="141" t="s">
        <v>67</v>
      </c>
      <c r="E96" s="151" t="s">
        <v>134</v>
      </c>
      <c r="F96" s="151" t="s">
        <v>135</v>
      </c>
      <c r="I96" s="143"/>
      <c r="J96" s="152">
        <f>BK96</f>
        <v>0</v>
      </c>
      <c r="L96" s="140"/>
      <c r="M96" s="145"/>
      <c r="N96" s="146"/>
      <c r="O96" s="146"/>
      <c r="P96" s="147">
        <f>SUM(P97:P118)</f>
        <v>0</v>
      </c>
      <c r="Q96" s="146"/>
      <c r="R96" s="147">
        <f>SUM(R97:R118)</f>
        <v>6.7515000000000001</v>
      </c>
      <c r="S96" s="146"/>
      <c r="T96" s="147">
        <f>SUM(T97:T118)</f>
        <v>0</v>
      </c>
      <c r="U96" s="148"/>
      <c r="AR96" s="141" t="s">
        <v>73</v>
      </c>
      <c r="AT96" s="149" t="s">
        <v>67</v>
      </c>
      <c r="AU96" s="149" t="s">
        <v>73</v>
      </c>
      <c r="AY96" s="141" t="s">
        <v>110</v>
      </c>
      <c r="BK96" s="150">
        <f>SUM(BK97:BK118)</f>
        <v>0</v>
      </c>
    </row>
    <row r="97" s="1" customFormat="1" ht="16.5" customHeight="1">
      <c r="B97" s="153"/>
      <c r="C97" s="154" t="s">
        <v>134</v>
      </c>
      <c r="D97" s="154" t="s">
        <v>112</v>
      </c>
      <c r="E97" s="155" t="s">
        <v>136</v>
      </c>
      <c r="F97" s="156" t="s">
        <v>137</v>
      </c>
      <c r="G97" s="157" t="s">
        <v>115</v>
      </c>
      <c r="H97" s="158">
        <v>30</v>
      </c>
      <c r="I97" s="159"/>
      <c r="J97" s="160">
        <f>ROUND(I97*H97,2)</f>
        <v>0</v>
      </c>
      <c r="K97" s="156" t="s">
        <v>116</v>
      </c>
      <c r="L97" s="32"/>
      <c r="M97" s="161" t="s">
        <v>1</v>
      </c>
      <c r="N97" s="162" t="s">
        <v>39</v>
      </c>
      <c r="O97" s="62"/>
      <c r="P97" s="163">
        <f>O97*H97</f>
        <v>0</v>
      </c>
      <c r="Q97" s="163">
        <v>0</v>
      </c>
      <c r="R97" s="163">
        <f>Q97*H97</f>
        <v>0</v>
      </c>
      <c r="S97" s="163">
        <v>0</v>
      </c>
      <c r="T97" s="163">
        <f>S97*H97</f>
        <v>0</v>
      </c>
      <c r="U97" s="164" t="s">
        <v>1</v>
      </c>
      <c r="AR97" s="14" t="s">
        <v>117</v>
      </c>
      <c r="AT97" s="14" t="s">
        <v>112</v>
      </c>
      <c r="AU97" s="14" t="s">
        <v>75</v>
      </c>
      <c r="AY97" s="14" t="s">
        <v>110</v>
      </c>
      <c r="BE97" s="165">
        <f>IF(N97="základní",J97,0)</f>
        <v>0</v>
      </c>
      <c r="BF97" s="165">
        <f>IF(N97="snížená",J97,0)</f>
        <v>0</v>
      </c>
      <c r="BG97" s="165">
        <f>IF(N97="zákl. přenesená",J97,0)</f>
        <v>0</v>
      </c>
      <c r="BH97" s="165">
        <f>IF(N97="sníž. přenesená",J97,0)</f>
        <v>0</v>
      </c>
      <c r="BI97" s="165">
        <f>IF(N97="nulová",J97,0)</f>
        <v>0</v>
      </c>
      <c r="BJ97" s="14" t="s">
        <v>73</v>
      </c>
      <c r="BK97" s="165">
        <f>ROUND(I97*H97,2)</f>
        <v>0</v>
      </c>
      <c r="BL97" s="14" t="s">
        <v>117</v>
      </c>
      <c r="BM97" s="14" t="s">
        <v>138</v>
      </c>
    </row>
    <row r="98" s="11" customFormat="1">
      <c r="B98" s="166"/>
      <c r="D98" s="167" t="s">
        <v>119</v>
      </c>
      <c r="E98" s="168" t="s">
        <v>1</v>
      </c>
      <c r="F98" s="169" t="s">
        <v>139</v>
      </c>
      <c r="H98" s="170">
        <v>30</v>
      </c>
      <c r="I98" s="171"/>
      <c r="L98" s="166"/>
      <c r="M98" s="172"/>
      <c r="N98" s="173"/>
      <c r="O98" s="173"/>
      <c r="P98" s="173"/>
      <c r="Q98" s="173"/>
      <c r="R98" s="173"/>
      <c r="S98" s="173"/>
      <c r="T98" s="173"/>
      <c r="U98" s="174"/>
      <c r="AT98" s="168" t="s">
        <v>119</v>
      </c>
      <c r="AU98" s="168" t="s">
        <v>75</v>
      </c>
      <c r="AV98" s="11" t="s">
        <v>75</v>
      </c>
      <c r="AW98" s="11" t="s">
        <v>31</v>
      </c>
      <c r="AX98" s="11" t="s">
        <v>73</v>
      </c>
      <c r="AY98" s="168" t="s">
        <v>110</v>
      </c>
    </row>
    <row r="99" s="1" customFormat="1" ht="16.5" customHeight="1">
      <c r="B99" s="153"/>
      <c r="C99" s="154" t="s">
        <v>140</v>
      </c>
      <c r="D99" s="154" t="s">
        <v>112</v>
      </c>
      <c r="E99" s="155" t="s">
        <v>141</v>
      </c>
      <c r="F99" s="156" t="s">
        <v>142</v>
      </c>
      <c r="G99" s="157" t="s">
        <v>115</v>
      </c>
      <c r="H99" s="158">
        <v>1110</v>
      </c>
      <c r="I99" s="159"/>
      <c r="J99" s="160">
        <f>ROUND(I99*H99,2)</f>
        <v>0</v>
      </c>
      <c r="K99" s="156" t="s">
        <v>116</v>
      </c>
      <c r="L99" s="32"/>
      <c r="M99" s="161" t="s">
        <v>1</v>
      </c>
      <c r="N99" s="162" t="s">
        <v>39</v>
      </c>
      <c r="O99" s="62"/>
      <c r="P99" s="163">
        <f>O99*H99</f>
        <v>0</v>
      </c>
      <c r="Q99" s="163">
        <v>0</v>
      </c>
      <c r="R99" s="163">
        <f>Q99*H99</f>
        <v>0</v>
      </c>
      <c r="S99" s="163">
        <v>0</v>
      </c>
      <c r="T99" s="163">
        <f>S99*H99</f>
        <v>0</v>
      </c>
      <c r="U99" s="164" t="s">
        <v>1</v>
      </c>
      <c r="AR99" s="14" t="s">
        <v>117</v>
      </c>
      <c r="AT99" s="14" t="s">
        <v>112</v>
      </c>
      <c r="AU99" s="14" t="s">
        <v>75</v>
      </c>
      <c r="AY99" s="14" t="s">
        <v>110</v>
      </c>
      <c r="BE99" s="165">
        <f>IF(N99="základní",J99,0)</f>
        <v>0</v>
      </c>
      <c r="BF99" s="165">
        <f>IF(N99="snížená",J99,0)</f>
        <v>0</v>
      </c>
      <c r="BG99" s="165">
        <f>IF(N99="zákl. přenesená",J99,0)</f>
        <v>0</v>
      </c>
      <c r="BH99" s="165">
        <f>IF(N99="sníž. přenesená",J99,0)</f>
        <v>0</v>
      </c>
      <c r="BI99" s="165">
        <f>IF(N99="nulová",J99,0)</f>
        <v>0</v>
      </c>
      <c r="BJ99" s="14" t="s">
        <v>73</v>
      </c>
      <c r="BK99" s="165">
        <f>ROUND(I99*H99,2)</f>
        <v>0</v>
      </c>
      <c r="BL99" s="14" t="s">
        <v>117</v>
      </c>
      <c r="BM99" s="14" t="s">
        <v>143</v>
      </c>
    </row>
    <row r="100" s="11" customFormat="1">
      <c r="B100" s="166"/>
      <c r="D100" s="167" t="s">
        <v>119</v>
      </c>
      <c r="E100" s="168" t="s">
        <v>1</v>
      </c>
      <c r="F100" s="169" t="s">
        <v>144</v>
      </c>
      <c r="H100" s="170">
        <v>1110</v>
      </c>
      <c r="I100" s="171"/>
      <c r="L100" s="166"/>
      <c r="M100" s="172"/>
      <c r="N100" s="173"/>
      <c r="O100" s="173"/>
      <c r="P100" s="173"/>
      <c r="Q100" s="173"/>
      <c r="R100" s="173"/>
      <c r="S100" s="173"/>
      <c r="T100" s="173"/>
      <c r="U100" s="174"/>
      <c r="AT100" s="168" t="s">
        <v>119</v>
      </c>
      <c r="AU100" s="168" t="s">
        <v>75</v>
      </c>
      <c r="AV100" s="11" t="s">
        <v>75</v>
      </c>
      <c r="AW100" s="11" t="s">
        <v>31</v>
      </c>
      <c r="AX100" s="11" t="s">
        <v>73</v>
      </c>
      <c r="AY100" s="168" t="s">
        <v>110</v>
      </c>
    </row>
    <row r="101" s="1" customFormat="1" ht="16.5" customHeight="1">
      <c r="B101" s="153"/>
      <c r="C101" s="154" t="s">
        <v>145</v>
      </c>
      <c r="D101" s="154" t="s">
        <v>112</v>
      </c>
      <c r="E101" s="155" t="s">
        <v>146</v>
      </c>
      <c r="F101" s="156" t="s">
        <v>147</v>
      </c>
      <c r="G101" s="157" t="s">
        <v>115</v>
      </c>
      <c r="H101" s="158">
        <v>1110</v>
      </c>
      <c r="I101" s="159"/>
      <c r="J101" s="160">
        <f>ROUND(I101*H101,2)</f>
        <v>0</v>
      </c>
      <c r="K101" s="156" t="s">
        <v>116</v>
      </c>
      <c r="L101" s="32"/>
      <c r="M101" s="161" t="s">
        <v>1</v>
      </c>
      <c r="N101" s="162" t="s">
        <v>39</v>
      </c>
      <c r="O101" s="62"/>
      <c r="P101" s="163">
        <f>O101*H101</f>
        <v>0</v>
      </c>
      <c r="Q101" s="163">
        <v>0</v>
      </c>
      <c r="R101" s="163">
        <f>Q101*H101</f>
        <v>0</v>
      </c>
      <c r="S101" s="163">
        <v>0</v>
      </c>
      <c r="T101" s="163">
        <f>S101*H101</f>
        <v>0</v>
      </c>
      <c r="U101" s="164" t="s">
        <v>1</v>
      </c>
      <c r="AR101" s="14" t="s">
        <v>117</v>
      </c>
      <c r="AT101" s="14" t="s">
        <v>112</v>
      </c>
      <c r="AU101" s="14" t="s">
        <v>75</v>
      </c>
      <c r="AY101" s="14" t="s">
        <v>110</v>
      </c>
      <c r="BE101" s="165">
        <f>IF(N101="základní",J101,0)</f>
        <v>0</v>
      </c>
      <c r="BF101" s="165">
        <f>IF(N101="snížená",J101,0)</f>
        <v>0</v>
      </c>
      <c r="BG101" s="165">
        <f>IF(N101="zákl. přenesená",J101,0)</f>
        <v>0</v>
      </c>
      <c r="BH101" s="165">
        <f>IF(N101="sníž. přenesená",J101,0)</f>
        <v>0</v>
      </c>
      <c r="BI101" s="165">
        <f>IF(N101="nulová",J101,0)</f>
        <v>0</v>
      </c>
      <c r="BJ101" s="14" t="s">
        <v>73</v>
      </c>
      <c r="BK101" s="165">
        <f>ROUND(I101*H101,2)</f>
        <v>0</v>
      </c>
      <c r="BL101" s="14" t="s">
        <v>117</v>
      </c>
      <c r="BM101" s="14" t="s">
        <v>148</v>
      </c>
    </row>
    <row r="102" s="11" customFormat="1">
      <c r="B102" s="166"/>
      <c r="D102" s="167" t="s">
        <v>119</v>
      </c>
      <c r="E102" s="168" t="s">
        <v>1</v>
      </c>
      <c r="F102" s="169" t="s">
        <v>144</v>
      </c>
      <c r="H102" s="170">
        <v>1110</v>
      </c>
      <c r="I102" s="171"/>
      <c r="L102" s="166"/>
      <c r="M102" s="172"/>
      <c r="N102" s="173"/>
      <c r="O102" s="173"/>
      <c r="P102" s="173"/>
      <c r="Q102" s="173"/>
      <c r="R102" s="173"/>
      <c r="S102" s="173"/>
      <c r="T102" s="173"/>
      <c r="U102" s="174"/>
      <c r="AT102" s="168" t="s">
        <v>119</v>
      </c>
      <c r="AU102" s="168" t="s">
        <v>75</v>
      </c>
      <c r="AV102" s="11" t="s">
        <v>75</v>
      </c>
      <c r="AW102" s="11" t="s">
        <v>31</v>
      </c>
      <c r="AX102" s="11" t="s">
        <v>73</v>
      </c>
      <c r="AY102" s="168" t="s">
        <v>110</v>
      </c>
    </row>
    <row r="103" s="1" customFormat="1" ht="16.5" customHeight="1">
      <c r="B103" s="153"/>
      <c r="C103" s="154" t="s">
        <v>149</v>
      </c>
      <c r="D103" s="154" t="s">
        <v>112</v>
      </c>
      <c r="E103" s="155" t="s">
        <v>150</v>
      </c>
      <c r="F103" s="156" t="s">
        <v>151</v>
      </c>
      <c r="G103" s="157" t="s">
        <v>115</v>
      </c>
      <c r="H103" s="158">
        <v>970</v>
      </c>
      <c r="I103" s="159"/>
      <c r="J103" s="160">
        <f>ROUND(I103*H103,2)</f>
        <v>0</v>
      </c>
      <c r="K103" s="156" t="s">
        <v>116</v>
      </c>
      <c r="L103" s="32"/>
      <c r="M103" s="161" t="s">
        <v>1</v>
      </c>
      <c r="N103" s="162" t="s">
        <v>39</v>
      </c>
      <c r="O103" s="62"/>
      <c r="P103" s="163">
        <f>O103*H103</f>
        <v>0</v>
      </c>
      <c r="Q103" s="163">
        <v>0</v>
      </c>
      <c r="R103" s="163">
        <f>Q103*H103</f>
        <v>0</v>
      </c>
      <c r="S103" s="163">
        <v>0</v>
      </c>
      <c r="T103" s="163">
        <f>S103*H103</f>
        <v>0</v>
      </c>
      <c r="U103" s="164" t="s">
        <v>1</v>
      </c>
      <c r="AR103" s="14" t="s">
        <v>117</v>
      </c>
      <c r="AT103" s="14" t="s">
        <v>112</v>
      </c>
      <c r="AU103" s="14" t="s">
        <v>75</v>
      </c>
      <c r="AY103" s="14" t="s">
        <v>110</v>
      </c>
      <c r="BE103" s="165">
        <f>IF(N103="základní",J103,0)</f>
        <v>0</v>
      </c>
      <c r="BF103" s="165">
        <f>IF(N103="snížená",J103,0)</f>
        <v>0</v>
      </c>
      <c r="BG103" s="165">
        <f>IF(N103="zákl. přenesená",J103,0)</f>
        <v>0</v>
      </c>
      <c r="BH103" s="165">
        <f>IF(N103="sníž. přenesená",J103,0)</f>
        <v>0</v>
      </c>
      <c r="BI103" s="165">
        <f>IF(N103="nulová",J103,0)</f>
        <v>0</v>
      </c>
      <c r="BJ103" s="14" t="s">
        <v>73</v>
      </c>
      <c r="BK103" s="165">
        <f>ROUND(I103*H103,2)</f>
        <v>0</v>
      </c>
      <c r="BL103" s="14" t="s">
        <v>117</v>
      </c>
      <c r="BM103" s="14" t="s">
        <v>152</v>
      </c>
    </row>
    <row r="104" s="11" customFormat="1">
      <c r="B104" s="166"/>
      <c r="D104" s="167" t="s">
        <v>119</v>
      </c>
      <c r="E104" s="168" t="s">
        <v>1</v>
      </c>
      <c r="F104" s="169" t="s">
        <v>120</v>
      </c>
      <c r="H104" s="170">
        <v>970</v>
      </c>
      <c r="I104" s="171"/>
      <c r="L104" s="166"/>
      <c r="M104" s="172"/>
      <c r="N104" s="173"/>
      <c r="O104" s="173"/>
      <c r="P104" s="173"/>
      <c r="Q104" s="173"/>
      <c r="R104" s="173"/>
      <c r="S104" s="173"/>
      <c r="T104" s="173"/>
      <c r="U104" s="174"/>
      <c r="AT104" s="168" t="s">
        <v>119</v>
      </c>
      <c r="AU104" s="168" t="s">
        <v>75</v>
      </c>
      <c r="AV104" s="11" t="s">
        <v>75</v>
      </c>
      <c r="AW104" s="11" t="s">
        <v>31</v>
      </c>
      <c r="AX104" s="11" t="s">
        <v>73</v>
      </c>
      <c r="AY104" s="168" t="s">
        <v>110</v>
      </c>
    </row>
    <row r="105" s="1" customFormat="1" ht="16.5" customHeight="1">
      <c r="B105" s="153"/>
      <c r="C105" s="154" t="s">
        <v>153</v>
      </c>
      <c r="D105" s="154" t="s">
        <v>112</v>
      </c>
      <c r="E105" s="155" t="s">
        <v>154</v>
      </c>
      <c r="F105" s="156" t="s">
        <v>155</v>
      </c>
      <c r="G105" s="157" t="s">
        <v>115</v>
      </c>
      <c r="H105" s="158">
        <v>970</v>
      </c>
      <c r="I105" s="159"/>
      <c r="J105" s="160">
        <f>ROUND(I105*H105,2)</f>
        <v>0</v>
      </c>
      <c r="K105" s="156" t="s">
        <v>116</v>
      </c>
      <c r="L105" s="32"/>
      <c r="M105" s="161" t="s">
        <v>1</v>
      </c>
      <c r="N105" s="162" t="s">
        <v>39</v>
      </c>
      <c r="O105" s="62"/>
      <c r="P105" s="163">
        <f>O105*H105</f>
        <v>0</v>
      </c>
      <c r="Q105" s="163">
        <v>0</v>
      </c>
      <c r="R105" s="163">
        <f>Q105*H105</f>
        <v>0</v>
      </c>
      <c r="S105" s="163">
        <v>0</v>
      </c>
      <c r="T105" s="163">
        <f>S105*H105</f>
        <v>0</v>
      </c>
      <c r="U105" s="164" t="s">
        <v>1</v>
      </c>
      <c r="AR105" s="14" t="s">
        <v>117</v>
      </c>
      <c r="AT105" s="14" t="s">
        <v>112</v>
      </c>
      <c r="AU105" s="14" t="s">
        <v>75</v>
      </c>
      <c r="AY105" s="14" t="s">
        <v>110</v>
      </c>
      <c r="BE105" s="165">
        <f>IF(N105="základní",J105,0)</f>
        <v>0</v>
      </c>
      <c r="BF105" s="165">
        <f>IF(N105="snížená",J105,0)</f>
        <v>0</v>
      </c>
      <c r="BG105" s="165">
        <f>IF(N105="zákl. přenesená",J105,0)</f>
        <v>0</v>
      </c>
      <c r="BH105" s="165">
        <f>IF(N105="sníž. přenesená",J105,0)</f>
        <v>0</v>
      </c>
      <c r="BI105" s="165">
        <f>IF(N105="nulová",J105,0)</f>
        <v>0</v>
      </c>
      <c r="BJ105" s="14" t="s">
        <v>73</v>
      </c>
      <c r="BK105" s="165">
        <f>ROUND(I105*H105,2)</f>
        <v>0</v>
      </c>
      <c r="BL105" s="14" t="s">
        <v>117</v>
      </c>
      <c r="BM105" s="14" t="s">
        <v>156</v>
      </c>
    </row>
    <row r="106" s="11" customFormat="1">
      <c r="B106" s="166"/>
      <c r="D106" s="167" t="s">
        <v>119</v>
      </c>
      <c r="E106" s="168" t="s">
        <v>1</v>
      </c>
      <c r="F106" s="169" t="s">
        <v>120</v>
      </c>
      <c r="H106" s="170">
        <v>970</v>
      </c>
      <c r="I106" s="171"/>
      <c r="L106" s="166"/>
      <c r="M106" s="172"/>
      <c r="N106" s="173"/>
      <c r="O106" s="173"/>
      <c r="P106" s="173"/>
      <c r="Q106" s="173"/>
      <c r="R106" s="173"/>
      <c r="S106" s="173"/>
      <c r="T106" s="173"/>
      <c r="U106" s="174"/>
      <c r="AT106" s="168" t="s">
        <v>119</v>
      </c>
      <c r="AU106" s="168" t="s">
        <v>75</v>
      </c>
      <c r="AV106" s="11" t="s">
        <v>75</v>
      </c>
      <c r="AW106" s="11" t="s">
        <v>31</v>
      </c>
      <c r="AX106" s="11" t="s">
        <v>73</v>
      </c>
      <c r="AY106" s="168" t="s">
        <v>110</v>
      </c>
    </row>
    <row r="107" s="1" customFormat="1" ht="16.5" customHeight="1">
      <c r="B107" s="153"/>
      <c r="C107" s="154" t="s">
        <v>157</v>
      </c>
      <c r="D107" s="154" t="s">
        <v>112</v>
      </c>
      <c r="E107" s="155" t="s">
        <v>158</v>
      </c>
      <c r="F107" s="156" t="s">
        <v>159</v>
      </c>
      <c r="G107" s="157" t="s">
        <v>115</v>
      </c>
      <c r="H107" s="158">
        <v>970</v>
      </c>
      <c r="I107" s="159"/>
      <c r="J107" s="160">
        <f>ROUND(I107*H107,2)</f>
        <v>0</v>
      </c>
      <c r="K107" s="156" t="s">
        <v>116</v>
      </c>
      <c r="L107" s="32"/>
      <c r="M107" s="161" t="s">
        <v>1</v>
      </c>
      <c r="N107" s="162" t="s">
        <v>39</v>
      </c>
      <c r="O107" s="62"/>
      <c r="P107" s="163">
        <f>O107*H107</f>
        <v>0</v>
      </c>
      <c r="Q107" s="163">
        <v>0</v>
      </c>
      <c r="R107" s="163">
        <f>Q107*H107</f>
        <v>0</v>
      </c>
      <c r="S107" s="163">
        <v>0</v>
      </c>
      <c r="T107" s="163">
        <f>S107*H107</f>
        <v>0</v>
      </c>
      <c r="U107" s="164" t="s">
        <v>1</v>
      </c>
      <c r="AR107" s="14" t="s">
        <v>117</v>
      </c>
      <c r="AT107" s="14" t="s">
        <v>112</v>
      </c>
      <c r="AU107" s="14" t="s">
        <v>75</v>
      </c>
      <c r="AY107" s="14" t="s">
        <v>110</v>
      </c>
      <c r="BE107" s="165">
        <f>IF(N107="základní",J107,0)</f>
        <v>0</v>
      </c>
      <c r="BF107" s="165">
        <f>IF(N107="snížená",J107,0)</f>
        <v>0</v>
      </c>
      <c r="BG107" s="165">
        <f>IF(N107="zákl. přenesená",J107,0)</f>
        <v>0</v>
      </c>
      <c r="BH107" s="165">
        <f>IF(N107="sníž. přenesená",J107,0)</f>
        <v>0</v>
      </c>
      <c r="BI107" s="165">
        <f>IF(N107="nulová",J107,0)</f>
        <v>0</v>
      </c>
      <c r="BJ107" s="14" t="s">
        <v>73</v>
      </c>
      <c r="BK107" s="165">
        <f>ROUND(I107*H107,2)</f>
        <v>0</v>
      </c>
      <c r="BL107" s="14" t="s">
        <v>117</v>
      </c>
      <c r="BM107" s="14" t="s">
        <v>160</v>
      </c>
    </row>
    <row r="108" s="11" customFormat="1">
      <c r="B108" s="166"/>
      <c r="D108" s="167" t="s">
        <v>119</v>
      </c>
      <c r="E108" s="168" t="s">
        <v>1</v>
      </c>
      <c r="F108" s="169" t="s">
        <v>120</v>
      </c>
      <c r="H108" s="170">
        <v>970</v>
      </c>
      <c r="I108" s="171"/>
      <c r="L108" s="166"/>
      <c r="M108" s="172"/>
      <c r="N108" s="173"/>
      <c r="O108" s="173"/>
      <c r="P108" s="173"/>
      <c r="Q108" s="173"/>
      <c r="R108" s="173"/>
      <c r="S108" s="173"/>
      <c r="T108" s="173"/>
      <c r="U108" s="174"/>
      <c r="AT108" s="168" t="s">
        <v>119</v>
      </c>
      <c r="AU108" s="168" t="s">
        <v>75</v>
      </c>
      <c r="AV108" s="11" t="s">
        <v>75</v>
      </c>
      <c r="AW108" s="11" t="s">
        <v>31</v>
      </c>
      <c r="AX108" s="11" t="s">
        <v>73</v>
      </c>
      <c r="AY108" s="168" t="s">
        <v>110</v>
      </c>
    </row>
    <row r="109" s="1" customFormat="1" ht="16.5" customHeight="1">
      <c r="B109" s="153"/>
      <c r="C109" s="154" t="s">
        <v>161</v>
      </c>
      <c r="D109" s="154" t="s">
        <v>112</v>
      </c>
      <c r="E109" s="155" t="s">
        <v>162</v>
      </c>
      <c r="F109" s="156" t="s">
        <v>163</v>
      </c>
      <c r="G109" s="157" t="s">
        <v>115</v>
      </c>
      <c r="H109" s="158">
        <v>970</v>
      </c>
      <c r="I109" s="159"/>
      <c r="J109" s="160">
        <f>ROUND(I109*H109,2)</f>
        <v>0</v>
      </c>
      <c r="K109" s="156" t="s">
        <v>116</v>
      </c>
      <c r="L109" s="32"/>
      <c r="M109" s="161" t="s">
        <v>1</v>
      </c>
      <c r="N109" s="162" t="s">
        <v>39</v>
      </c>
      <c r="O109" s="62"/>
      <c r="P109" s="163">
        <f>O109*H109</f>
        <v>0</v>
      </c>
      <c r="Q109" s="163">
        <v>0</v>
      </c>
      <c r="R109" s="163">
        <f>Q109*H109</f>
        <v>0</v>
      </c>
      <c r="S109" s="163">
        <v>0</v>
      </c>
      <c r="T109" s="163">
        <f>S109*H109</f>
        <v>0</v>
      </c>
      <c r="U109" s="164" t="s">
        <v>1</v>
      </c>
      <c r="AR109" s="14" t="s">
        <v>117</v>
      </c>
      <c r="AT109" s="14" t="s">
        <v>112</v>
      </c>
      <c r="AU109" s="14" t="s">
        <v>75</v>
      </c>
      <c r="AY109" s="14" t="s">
        <v>110</v>
      </c>
      <c r="BE109" s="165">
        <f>IF(N109="základní",J109,0)</f>
        <v>0</v>
      </c>
      <c r="BF109" s="165">
        <f>IF(N109="snížená",J109,0)</f>
        <v>0</v>
      </c>
      <c r="BG109" s="165">
        <f>IF(N109="zákl. přenesená",J109,0)</f>
        <v>0</v>
      </c>
      <c r="BH109" s="165">
        <f>IF(N109="sníž. přenesená",J109,0)</f>
        <v>0</v>
      </c>
      <c r="BI109" s="165">
        <f>IF(N109="nulová",J109,0)</f>
        <v>0</v>
      </c>
      <c r="BJ109" s="14" t="s">
        <v>73</v>
      </c>
      <c r="BK109" s="165">
        <f>ROUND(I109*H109,2)</f>
        <v>0</v>
      </c>
      <c r="BL109" s="14" t="s">
        <v>117</v>
      </c>
      <c r="BM109" s="14" t="s">
        <v>164</v>
      </c>
    </row>
    <row r="110" s="11" customFormat="1">
      <c r="B110" s="166"/>
      <c r="D110" s="167" t="s">
        <v>119</v>
      </c>
      <c r="E110" s="168" t="s">
        <v>1</v>
      </c>
      <c r="F110" s="169" t="s">
        <v>120</v>
      </c>
      <c r="H110" s="170">
        <v>970</v>
      </c>
      <c r="I110" s="171"/>
      <c r="L110" s="166"/>
      <c r="M110" s="172"/>
      <c r="N110" s="173"/>
      <c r="O110" s="173"/>
      <c r="P110" s="173"/>
      <c r="Q110" s="173"/>
      <c r="R110" s="173"/>
      <c r="S110" s="173"/>
      <c r="T110" s="173"/>
      <c r="U110" s="174"/>
      <c r="AT110" s="168" t="s">
        <v>119</v>
      </c>
      <c r="AU110" s="168" t="s">
        <v>75</v>
      </c>
      <c r="AV110" s="11" t="s">
        <v>75</v>
      </c>
      <c r="AW110" s="11" t="s">
        <v>31</v>
      </c>
      <c r="AX110" s="11" t="s">
        <v>73</v>
      </c>
      <c r="AY110" s="168" t="s">
        <v>110</v>
      </c>
    </row>
    <row r="111" s="1" customFormat="1" ht="16.5" customHeight="1">
      <c r="B111" s="153"/>
      <c r="C111" s="154" t="s">
        <v>165</v>
      </c>
      <c r="D111" s="154" t="s">
        <v>112</v>
      </c>
      <c r="E111" s="155" t="s">
        <v>166</v>
      </c>
      <c r="F111" s="156" t="s">
        <v>167</v>
      </c>
      <c r="G111" s="157" t="s">
        <v>115</v>
      </c>
      <c r="H111" s="158">
        <v>30</v>
      </c>
      <c r="I111" s="159"/>
      <c r="J111" s="160">
        <f>ROUND(I111*H111,2)</f>
        <v>0</v>
      </c>
      <c r="K111" s="156" t="s">
        <v>116</v>
      </c>
      <c r="L111" s="32"/>
      <c r="M111" s="161" t="s">
        <v>1</v>
      </c>
      <c r="N111" s="162" t="s">
        <v>39</v>
      </c>
      <c r="O111" s="62"/>
      <c r="P111" s="163">
        <f>O111*H111</f>
        <v>0</v>
      </c>
      <c r="Q111" s="163">
        <v>0.084250000000000005</v>
      </c>
      <c r="R111" s="163">
        <f>Q111*H111</f>
        <v>2.5275000000000003</v>
      </c>
      <c r="S111" s="163">
        <v>0</v>
      </c>
      <c r="T111" s="163">
        <f>S111*H111</f>
        <v>0</v>
      </c>
      <c r="U111" s="164" t="s">
        <v>1</v>
      </c>
      <c r="AR111" s="14" t="s">
        <v>117</v>
      </c>
      <c r="AT111" s="14" t="s">
        <v>112</v>
      </c>
      <c r="AU111" s="14" t="s">
        <v>75</v>
      </c>
      <c r="AY111" s="14" t="s">
        <v>110</v>
      </c>
      <c r="BE111" s="165">
        <f>IF(N111="základní",J111,0)</f>
        <v>0</v>
      </c>
      <c r="BF111" s="165">
        <f>IF(N111="snížená",J111,0)</f>
        <v>0</v>
      </c>
      <c r="BG111" s="165">
        <f>IF(N111="zákl. přenesená",J111,0)</f>
        <v>0</v>
      </c>
      <c r="BH111" s="165">
        <f>IF(N111="sníž. přenesená",J111,0)</f>
        <v>0</v>
      </c>
      <c r="BI111" s="165">
        <f>IF(N111="nulová",J111,0)</f>
        <v>0</v>
      </c>
      <c r="BJ111" s="14" t="s">
        <v>73</v>
      </c>
      <c r="BK111" s="165">
        <f>ROUND(I111*H111,2)</f>
        <v>0</v>
      </c>
      <c r="BL111" s="14" t="s">
        <v>117</v>
      </c>
      <c r="BM111" s="14" t="s">
        <v>168</v>
      </c>
    </row>
    <row r="112" s="11" customFormat="1">
      <c r="B112" s="166"/>
      <c r="D112" s="167" t="s">
        <v>119</v>
      </c>
      <c r="E112" s="168" t="s">
        <v>1</v>
      </c>
      <c r="F112" s="169" t="s">
        <v>139</v>
      </c>
      <c r="H112" s="170">
        <v>30</v>
      </c>
      <c r="I112" s="171"/>
      <c r="L112" s="166"/>
      <c r="M112" s="172"/>
      <c r="N112" s="173"/>
      <c r="O112" s="173"/>
      <c r="P112" s="173"/>
      <c r="Q112" s="173"/>
      <c r="R112" s="173"/>
      <c r="S112" s="173"/>
      <c r="T112" s="173"/>
      <c r="U112" s="174"/>
      <c r="AT112" s="168" t="s">
        <v>119</v>
      </c>
      <c r="AU112" s="168" t="s">
        <v>75</v>
      </c>
      <c r="AV112" s="11" t="s">
        <v>75</v>
      </c>
      <c r="AW112" s="11" t="s">
        <v>31</v>
      </c>
      <c r="AX112" s="11" t="s">
        <v>73</v>
      </c>
      <c r="AY112" s="168" t="s">
        <v>110</v>
      </c>
    </row>
    <row r="113" s="1" customFormat="1" ht="16.5" customHeight="1">
      <c r="B113" s="153"/>
      <c r="C113" s="175" t="s">
        <v>169</v>
      </c>
      <c r="D113" s="175" t="s">
        <v>170</v>
      </c>
      <c r="E113" s="176" t="s">
        <v>171</v>
      </c>
      <c r="F113" s="177" t="s">
        <v>172</v>
      </c>
      <c r="G113" s="178" t="s">
        <v>115</v>
      </c>
      <c r="H113" s="179">
        <v>26</v>
      </c>
      <c r="I113" s="180"/>
      <c r="J113" s="181">
        <f>ROUND(I113*H113,2)</f>
        <v>0</v>
      </c>
      <c r="K113" s="177" t="s">
        <v>116</v>
      </c>
      <c r="L113" s="182"/>
      <c r="M113" s="183" t="s">
        <v>1</v>
      </c>
      <c r="N113" s="184" t="s">
        <v>39</v>
      </c>
      <c r="O113" s="62"/>
      <c r="P113" s="163">
        <f>O113*H113</f>
        <v>0</v>
      </c>
      <c r="Q113" s="163">
        <v>0.14000000000000001</v>
      </c>
      <c r="R113" s="163">
        <f>Q113*H113</f>
        <v>3.6400000000000006</v>
      </c>
      <c r="S113" s="163">
        <v>0</v>
      </c>
      <c r="T113" s="163">
        <f>S113*H113</f>
        <v>0</v>
      </c>
      <c r="U113" s="164" t="s">
        <v>1</v>
      </c>
      <c r="AR113" s="14" t="s">
        <v>149</v>
      </c>
      <c r="AT113" s="14" t="s">
        <v>170</v>
      </c>
      <c r="AU113" s="14" t="s">
        <v>75</v>
      </c>
      <c r="AY113" s="14" t="s">
        <v>110</v>
      </c>
      <c r="BE113" s="165">
        <f>IF(N113="základní",J113,0)</f>
        <v>0</v>
      </c>
      <c r="BF113" s="165">
        <f>IF(N113="snížená",J113,0)</f>
        <v>0</v>
      </c>
      <c r="BG113" s="165">
        <f>IF(N113="zákl. přenesená",J113,0)</f>
        <v>0</v>
      </c>
      <c r="BH113" s="165">
        <f>IF(N113="sníž. přenesená",J113,0)</f>
        <v>0</v>
      </c>
      <c r="BI113" s="165">
        <f>IF(N113="nulová",J113,0)</f>
        <v>0</v>
      </c>
      <c r="BJ113" s="14" t="s">
        <v>73</v>
      </c>
      <c r="BK113" s="165">
        <f>ROUND(I113*H113,2)</f>
        <v>0</v>
      </c>
      <c r="BL113" s="14" t="s">
        <v>117</v>
      </c>
      <c r="BM113" s="14" t="s">
        <v>173</v>
      </c>
    </row>
    <row r="114" s="1" customFormat="1">
      <c r="B114" s="32"/>
      <c r="D114" s="167" t="s">
        <v>174</v>
      </c>
      <c r="F114" s="185" t="s">
        <v>175</v>
      </c>
      <c r="I114" s="100"/>
      <c r="L114" s="32"/>
      <c r="M114" s="186"/>
      <c r="N114" s="62"/>
      <c r="O114" s="62"/>
      <c r="P114" s="62"/>
      <c r="Q114" s="62"/>
      <c r="R114" s="62"/>
      <c r="S114" s="62"/>
      <c r="T114" s="62"/>
      <c r="U114" s="63"/>
      <c r="AT114" s="14" t="s">
        <v>174</v>
      </c>
      <c r="AU114" s="14" t="s">
        <v>75</v>
      </c>
    </row>
    <row r="115" s="11" customFormat="1">
      <c r="B115" s="166"/>
      <c r="D115" s="167" t="s">
        <v>119</v>
      </c>
      <c r="E115" s="168" t="s">
        <v>1</v>
      </c>
      <c r="F115" s="169" t="s">
        <v>176</v>
      </c>
      <c r="H115" s="170">
        <v>26</v>
      </c>
      <c r="I115" s="171"/>
      <c r="L115" s="166"/>
      <c r="M115" s="172"/>
      <c r="N115" s="173"/>
      <c r="O115" s="173"/>
      <c r="P115" s="173"/>
      <c r="Q115" s="173"/>
      <c r="R115" s="173"/>
      <c r="S115" s="173"/>
      <c r="T115" s="173"/>
      <c r="U115" s="174"/>
      <c r="AT115" s="168" t="s">
        <v>119</v>
      </c>
      <c r="AU115" s="168" t="s">
        <v>75</v>
      </c>
      <c r="AV115" s="11" t="s">
        <v>75</v>
      </c>
      <c r="AW115" s="11" t="s">
        <v>31</v>
      </c>
      <c r="AX115" s="11" t="s">
        <v>73</v>
      </c>
      <c r="AY115" s="168" t="s">
        <v>110</v>
      </c>
    </row>
    <row r="116" s="1" customFormat="1" ht="16.5" customHeight="1">
      <c r="B116" s="153"/>
      <c r="C116" s="175" t="s">
        <v>177</v>
      </c>
      <c r="D116" s="175" t="s">
        <v>170</v>
      </c>
      <c r="E116" s="176" t="s">
        <v>178</v>
      </c>
      <c r="F116" s="177" t="s">
        <v>179</v>
      </c>
      <c r="G116" s="178" t="s">
        <v>115</v>
      </c>
      <c r="H116" s="179">
        <v>4</v>
      </c>
      <c r="I116" s="180"/>
      <c r="J116" s="181">
        <f>ROUND(I116*H116,2)</f>
        <v>0</v>
      </c>
      <c r="K116" s="177" t="s">
        <v>116</v>
      </c>
      <c r="L116" s="182"/>
      <c r="M116" s="183" t="s">
        <v>1</v>
      </c>
      <c r="N116" s="184" t="s">
        <v>39</v>
      </c>
      <c r="O116" s="62"/>
      <c r="P116" s="163">
        <f>O116*H116</f>
        <v>0</v>
      </c>
      <c r="Q116" s="163">
        <v>0.14599999999999999</v>
      </c>
      <c r="R116" s="163">
        <f>Q116*H116</f>
        <v>0.58399999999999996</v>
      </c>
      <c r="S116" s="163">
        <v>0</v>
      </c>
      <c r="T116" s="163">
        <f>S116*H116</f>
        <v>0</v>
      </c>
      <c r="U116" s="164" t="s">
        <v>1</v>
      </c>
      <c r="AR116" s="14" t="s">
        <v>149</v>
      </c>
      <c r="AT116" s="14" t="s">
        <v>170</v>
      </c>
      <c r="AU116" s="14" t="s">
        <v>75</v>
      </c>
      <c r="AY116" s="14" t="s">
        <v>110</v>
      </c>
      <c r="BE116" s="165">
        <f>IF(N116="základní",J116,0)</f>
        <v>0</v>
      </c>
      <c r="BF116" s="165">
        <f>IF(N116="snížená",J116,0)</f>
        <v>0</v>
      </c>
      <c r="BG116" s="165">
        <f>IF(N116="zákl. přenesená",J116,0)</f>
        <v>0</v>
      </c>
      <c r="BH116" s="165">
        <f>IF(N116="sníž. přenesená",J116,0)</f>
        <v>0</v>
      </c>
      <c r="BI116" s="165">
        <f>IF(N116="nulová",J116,0)</f>
        <v>0</v>
      </c>
      <c r="BJ116" s="14" t="s">
        <v>73</v>
      </c>
      <c r="BK116" s="165">
        <f>ROUND(I116*H116,2)</f>
        <v>0</v>
      </c>
      <c r="BL116" s="14" t="s">
        <v>117</v>
      </c>
      <c r="BM116" s="14" t="s">
        <v>180</v>
      </c>
    </row>
    <row r="117" s="1" customFormat="1">
      <c r="B117" s="32"/>
      <c r="D117" s="167" t="s">
        <v>174</v>
      </c>
      <c r="F117" s="185" t="s">
        <v>181</v>
      </c>
      <c r="I117" s="100"/>
      <c r="L117" s="32"/>
      <c r="M117" s="186"/>
      <c r="N117" s="62"/>
      <c r="O117" s="62"/>
      <c r="P117" s="62"/>
      <c r="Q117" s="62"/>
      <c r="R117" s="62"/>
      <c r="S117" s="62"/>
      <c r="T117" s="62"/>
      <c r="U117" s="63"/>
      <c r="AT117" s="14" t="s">
        <v>174</v>
      </c>
      <c r="AU117" s="14" t="s">
        <v>75</v>
      </c>
    </row>
    <row r="118" s="11" customFormat="1">
      <c r="B118" s="166"/>
      <c r="D118" s="167" t="s">
        <v>119</v>
      </c>
      <c r="E118" s="168" t="s">
        <v>1</v>
      </c>
      <c r="F118" s="169" t="s">
        <v>117</v>
      </c>
      <c r="H118" s="170">
        <v>4</v>
      </c>
      <c r="I118" s="171"/>
      <c r="L118" s="166"/>
      <c r="M118" s="172"/>
      <c r="N118" s="173"/>
      <c r="O118" s="173"/>
      <c r="P118" s="173"/>
      <c r="Q118" s="173"/>
      <c r="R118" s="173"/>
      <c r="S118" s="173"/>
      <c r="T118" s="173"/>
      <c r="U118" s="174"/>
      <c r="AT118" s="168" t="s">
        <v>119</v>
      </c>
      <c r="AU118" s="168" t="s">
        <v>75</v>
      </c>
      <c r="AV118" s="11" t="s">
        <v>75</v>
      </c>
      <c r="AW118" s="11" t="s">
        <v>31</v>
      </c>
      <c r="AX118" s="11" t="s">
        <v>73</v>
      </c>
      <c r="AY118" s="168" t="s">
        <v>110</v>
      </c>
    </row>
    <row r="119" s="10" customFormat="1" ht="22.8" customHeight="1">
      <c r="B119" s="140"/>
      <c r="D119" s="141" t="s">
        <v>67</v>
      </c>
      <c r="E119" s="151" t="s">
        <v>149</v>
      </c>
      <c r="F119" s="151" t="s">
        <v>182</v>
      </c>
      <c r="I119" s="143"/>
      <c r="J119" s="152">
        <f>BK119</f>
        <v>0</v>
      </c>
      <c r="L119" s="140"/>
      <c r="M119" s="145"/>
      <c r="N119" s="146"/>
      <c r="O119" s="146"/>
      <c r="P119" s="147">
        <f>SUM(P120:P121)</f>
        <v>0</v>
      </c>
      <c r="Q119" s="146"/>
      <c r="R119" s="147">
        <f>SUM(R120:R121)</f>
        <v>1.3569200000000001</v>
      </c>
      <c r="S119" s="146"/>
      <c r="T119" s="147">
        <f>SUM(T120:T121)</f>
        <v>0</v>
      </c>
      <c r="U119" s="148"/>
      <c r="AR119" s="141" t="s">
        <v>73</v>
      </c>
      <c r="AT119" s="149" t="s">
        <v>67</v>
      </c>
      <c r="AU119" s="149" t="s">
        <v>73</v>
      </c>
      <c r="AY119" s="141" t="s">
        <v>110</v>
      </c>
      <c r="BK119" s="150">
        <f>SUM(BK120:BK121)</f>
        <v>0</v>
      </c>
    </row>
    <row r="120" s="1" customFormat="1" ht="16.5" customHeight="1">
      <c r="B120" s="153"/>
      <c r="C120" s="154" t="s">
        <v>8</v>
      </c>
      <c r="D120" s="154" t="s">
        <v>112</v>
      </c>
      <c r="E120" s="155" t="s">
        <v>183</v>
      </c>
      <c r="F120" s="156" t="s">
        <v>184</v>
      </c>
      <c r="G120" s="157" t="s">
        <v>185</v>
      </c>
      <c r="H120" s="158">
        <v>1</v>
      </c>
      <c r="I120" s="159"/>
      <c r="J120" s="160">
        <f>ROUND(I120*H120,2)</f>
        <v>0</v>
      </c>
      <c r="K120" s="156" t="s">
        <v>186</v>
      </c>
      <c r="L120" s="32"/>
      <c r="M120" s="161" t="s">
        <v>1</v>
      </c>
      <c r="N120" s="162" t="s">
        <v>39</v>
      </c>
      <c r="O120" s="62"/>
      <c r="P120" s="163">
        <f>O120*H120</f>
        <v>0</v>
      </c>
      <c r="Q120" s="163">
        <v>0.42368</v>
      </c>
      <c r="R120" s="163">
        <f>Q120*H120</f>
        <v>0.42368</v>
      </c>
      <c r="S120" s="163">
        <v>0</v>
      </c>
      <c r="T120" s="163">
        <f>S120*H120</f>
        <v>0</v>
      </c>
      <c r="U120" s="164" t="s">
        <v>1</v>
      </c>
      <c r="AR120" s="14" t="s">
        <v>117</v>
      </c>
      <c r="AT120" s="14" t="s">
        <v>112</v>
      </c>
      <c r="AU120" s="14" t="s">
        <v>75</v>
      </c>
      <c r="AY120" s="14" t="s">
        <v>110</v>
      </c>
      <c r="BE120" s="165">
        <f>IF(N120="základní",J120,0)</f>
        <v>0</v>
      </c>
      <c r="BF120" s="165">
        <f>IF(N120="snížená",J120,0)</f>
        <v>0</v>
      </c>
      <c r="BG120" s="165">
        <f>IF(N120="zákl. přenesená",J120,0)</f>
        <v>0</v>
      </c>
      <c r="BH120" s="165">
        <f>IF(N120="sníž. přenesená",J120,0)</f>
        <v>0</v>
      </c>
      <c r="BI120" s="165">
        <f>IF(N120="nulová",J120,0)</f>
        <v>0</v>
      </c>
      <c r="BJ120" s="14" t="s">
        <v>73</v>
      </c>
      <c r="BK120" s="165">
        <f>ROUND(I120*H120,2)</f>
        <v>0</v>
      </c>
      <c r="BL120" s="14" t="s">
        <v>117</v>
      </c>
      <c r="BM120" s="14" t="s">
        <v>187</v>
      </c>
    </row>
    <row r="121" s="1" customFormat="1" ht="16.5" customHeight="1">
      <c r="B121" s="153"/>
      <c r="C121" s="154" t="s">
        <v>188</v>
      </c>
      <c r="D121" s="154" t="s">
        <v>112</v>
      </c>
      <c r="E121" s="155" t="s">
        <v>189</v>
      </c>
      <c r="F121" s="156" t="s">
        <v>190</v>
      </c>
      <c r="G121" s="157" t="s">
        <v>185</v>
      </c>
      <c r="H121" s="158">
        <v>3</v>
      </c>
      <c r="I121" s="159"/>
      <c r="J121" s="160">
        <f>ROUND(I121*H121,2)</f>
        <v>0</v>
      </c>
      <c r="K121" s="156" t="s">
        <v>116</v>
      </c>
      <c r="L121" s="32"/>
      <c r="M121" s="161" t="s">
        <v>1</v>
      </c>
      <c r="N121" s="162" t="s">
        <v>39</v>
      </c>
      <c r="O121" s="62"/>
      <c r="P121" s="163">
        <f>O121*H121</f>
        <v>0</v>
      </c>
      <c r="Q121" s="163">
        <v>0.31108000000000002</v>
      </c>
      <c r="R121" s="163">
        <f>Q121*H121</f>
        <v>0.93324000000000007</v>
      </c>
      <c r="S121" s="163">
        <v>0</v>
      </c>
      <c r="T121" s="163">
        <f>S121*H121</f>
        <v>0</v>
      </c>
      <c r="U121" s="164" t="s">
        <v>1</v>
      </c>
      <c r="AR121" s="14" t="s">
        <v>117</v>
      </c>
      <c r="AT121" s="14" t="s">
        <v>112</v>
      </c>
      <c r="AU121" s="14" t="s">
        <v>75</v>
      </c>
      <c r="AY121" s="14" t="s">
        <v>110</v>
      </c>
      <c r="BE121" s="165">
        <f>IF(N121="základní",J121,0)</f>
        <v>0</v>
      </c>
      <c r="BF121" s="165">
        <f>IF(N121="snížená",J121,0)</f>
        <v>0</v>
      </c>
      <c r="BG121" s="165">
        <f>IF(N121="zákl. přenesená",J121,0)</f>
        <v>0</v>
      </c>
      <c r="BH121" s="165">
        <f>IF(N121="sníž. přenesená",J121,0)</f>
        <v>0</v>
      </c>
      <c r="BI121" s="165">
        <f>IF(N121="nulová",J121,0)</f>
        <v>0</v>
      </c>
      <c r="BJ121" s="14" t="s">
        <v>73</v>
      </c>
      <c r="BK121" s="165">
        <f>ROUND(I121*H121,2)</f>
        <v>0</v>
      </c>
      <c r="BL121" s="14" t="s">
        <v>117</v>
      </c>
      <c r="BM121" s="14" t="s">
        <v>191</v>
      </c>
    </row>
    <row r="122" s="10" customFormat="1" ht="22.8" customHeight="1">
      <c r="B122" s="140"/>
      <c r="D122" s="141" t="s">
        <v>67</v>
      </c>
      <c r="E122" s="151" t="s">
        <v>153</v>
      </c>
      <c r="F122" s="151" t="s">
        <v>192</v>
      </c>
      <c r="I122" s="143"/>
      <c r="J122" s="152">
        <f>BK122</f>
        <v>0</v>
      </c>
      <c r="L122" s="140"/>
      <c r="M122" s="145"/>
      <c r="N122" s="146"/>
      <c r="O122" s="146"/>
      <c r="P122" s="147">
        <f>SUM(P123:P140)</f>
        <v>0</v>
      </c>
      <c r="Q122" s="146"/>
      <c r="R122" s="147">
        <f>SUM(R123:R140)</f>
        <v>95.811760000000007</v>
      </c>
      <c r="S122" s="146"/>
      <c r="T122" s="147">
        <f>SUM(T123:T140)</f>
        <v>0.129</v>
      </c>
      <c r="U122" s="148"/>
      <c r="AR122" s="141" t="s">
        <v>73</v>
      </c>
      <c r="AT122" s="149" t="s">
        <v>67</v>
      </c>
      <c r="AU122" s="149" t="s">
        <v>73</v>
      </c>
      <c r="AY122" s="141" t="s">
        <v>110</v>
      </c>
      <c r="BK122" s="150">
        <f>SUM(BK123:BK140)</f>
        <v>0</v>
      </c>
    </row>
    <row r="123" s="1" customFormat="1" ht="16.5" customHeight="1">
      <c r="B123" s="153"/>
      <c r="C123" s="154" t="s">
        <v>193</v>
      </c>
      <c r="D123" s="154" t="s">
        <v>112</v>
      </c>
      <c r="E123" s="155" t="s">
        <v>194</v>
      </c>
      <c r="F123" s="156" t="s">
        <v>195</v>
      </c>
      <c r="G123" s="157" t="s">
        <v>127</v>
      </c>
      <c r="H123" s="158">
        <v>300</v>
      </c>
      <c r="I123" s="159"/>
      <c r="J123" s="160">
        <f>ROUND(I123*H123,2)</f>
        <v>0</v>
      </c>
      <c r="K123" s="156" t="s">
        <v>116</v>
      </c>
      <c r="L123" s="32"/>
      <c r="M123" s="161" t="s">
        <v>1</v>
      </c>
      <c r="N123" s="162" t="s">
        <v>39</v>
      </c>
      <c r="O123" s="62"/>
      <c r="P123" s="163">
        <f>O123*H123</f>
        <v>0</v>
      </c>
      <c r="Q123" s="163">
        <v>0.15540000000000001</v>
      </c>
      <c r="R123" s="163">
        <f>Q123*H123</f>
        <v>46.620000000000005</v>
      </c>
      <c r="S123" s="163">
        <v>0</v>
      </c>
      <c r="T123" s="163">
        <f>S123*H123</f>
        <v>0</v>
      </c>
      <c r="U123" s="164" t="s">
        <v>1</v>
      </c>
      <c r="AR123" s="14" t="s">
        <v>117</v>
      </c>
      <c r="AT123" s="14" t="s">
        <v>112</v>
      </c>
      <c r="AU123" s="14" t="s">
        <v>75</v>
      </c>
      <c r="AY123" s="14" t="s">
        <v>110</v>
      </c>
      <c r="BE123" s="165">
        <f>IF(N123="základní",J123,0)</f>
        <v>0</v>
      </c>
      <c r="BF123" s="165">
        <f>IF(N123="snížená",J123,0)</f>
        <v>0</v>
      </c>
      <c r="BG123" s="165">
        <f>IF(N123="zákl. přenesená",J123,0)</f>
        <v>0</v>
      </c>
      <c r="BH123" s="165">
        <f>IF(N123="sníž. přenesená",J123,0)</f>
        <v>0</v>
      </c>
      <c r="BI123" s="165">
        <f>IF(N123="nulová",J123,0)</f>
        <v>0</v>
      </c>
      <c r="BJ123" s="14" t="s">
        <v>73</v>
      </c>
      <c r="BK123" s="165">
        <f>ROUND(I123*H123,2)</f>
        <v>0</v>
      </c>
      <c r="BL123" s="14" t="s">
        <v>117</v>
      </c>
      <c r="BM123" s="14" t="s">
        <v>196</v>
      </c>
    </row>
    <row r="124" s="11" customFormat="1">
      <c r="B124" s="166"/>
      <c r="D124" s="167" t="s">
        <v>119</v>
      </c>
      <c r="E124" s="168" t="s">
        <v>1</v>
      </c>
      <c r="F124" s="169" t="s">
        <v>197</v>
      </c>
      <c r="H124" s="170">
        <v>300</v>
      </c>
      <c r="I124" s="171"/>
      <c r="L124" s="166"/>
      <c r="M124" s="172"/>
      <c r="N124" s="173"/>
      <c r="O124" s="173"/>
      <c r="P124" s="173"/>
      <c r="Q124" s="173"/>
      <c r="R124" s="173"/>
      <c r="S124" s="173"/>
      <c r="T124" s="173"/>
      <c r="U124" s="174"/>
      <c r="AT124" s="168" t="s">
        <v>119</v>
      </c>
      <c r="AU124" s="168" t="s">
        <v>75</v>
      </c>
      <c r="AV124" s="11" t="s">
        <v>75</v>
      </c>
      <c r="AW124" s="11" t="s">
        <v>31</v>
      </c>
      <c r="AX124" s="11" t="s">
        <v>73</v>
      </c>
      <c r="AY124" s="168" t="s">
        <v>110</v>
      </c>
    </row>
    <row r="125" s="1" customFormat="1" ht="16.5" customHeight="1">
      <c r="B125" s="153"/>
      <c r="C125" s="175" t="s">
        <v>198</v>
      </c>
      <c r="D125" s="175" t="s">
        <v>170</v>
      </c>
      <c r="E125" s="176" t="s">
        <v>199</v>
      </c>
      <c r="F125" s="177" t="s">
        <v>200</v>
      </c>
      <c r="G125" s="178" t="s">
        <v>185</v>
      </c>
      <c r="H125" s="179">
        <v>300</v>
      </c>
      <c r="I125" s="180"/>
      <c r="J125" s="181">
        <f>ROUND(I125*H125,2)</f>
        <v>0</v>
      </c>
      <c r="K125" s="177" t="s">
        <v>116</v>
      </c>
      <c r="L125" s="182"/>
      <c r="M125" s="183" t="s">
        <v>1</v>
      </c>
      <c r="N125" s="184" t="s">
        <v>39</v>
      </c>
      <c r="O125" s="62"/>
      <c r="P125" s="163">
        <f>O125*H125</f>
        <v>0</v>
      </c>
      <c r="Q125" s="163">
        <v>0.085000000000000006</v>
      </c>
      <c r="R125" s="163">
        <f>Q125*H125</f>
        <v>25.500000000000004</v>
      </c>
      <c r="S125" s="163">
        <v>0</v>
      </c>
      <c r="T125" s="163">
        <f>S125*H125</f>
        <v>0</v>
      </c>
      <c r="U125" s="164" t="s">
        <v>1</v>
      </c>
      <c r="AR125" s="14" t="s">
        <v>149</v>
      </c>
      <c r="AT125" s="14" t="s">
        <v>170</v>
      </c>
      <c r="AU125" s="14" t="s">
        <v>75</v>
      </c>
      <c r="AY125" s="14" t="s">
        <v>110</v>
      </c>
      <c r="BE125" s="165">
        <f>IF(N125="základní",J125,0)</f>
        <v>0</v>
      </c>
      <c r="BF125" s="165">
        <f>IF(N125="snížená",J125,0)</f>
        <v>0</v>
      </c>
      <c r="BG125" s="165">
        <f>IF(N125="zákl. přenesená",J125,0)</f>
        <v>0</v>
      </c>
      <c r="BH125" s="165">
        <f>IF(N125="sníž. přenesená",J125,0)</f>
        <v>0</v>
      </c>
      <c r="BI125" s="165">
        <f>IF(N125="nulová",J125,0)</f>
        <v>0</v>
      </c>
      <c r="BJ125" s="14" t="s">
        <v>73</v>
      </c>
      <c r="BK125" s="165">
        <f>ROUND(I125*H125,2)</f>
        <v>0</v>
      </c>
      <c r="BL125" s="14" t="s">
        <v>117</v>
      </c>
      <c r="BM125" s="14" t="s">
        <v>201</v>
      </c>
    </row>
    <row r="126" s="1" customFormat="1" ht="16.5" customHeight="1">
      <c r="B126" s="153"/>
      <c r="C126" s="154" t="s">
        <v>202</v>
      </c>
      <c r="D126" s="154" t="s">
        <v>112</v>
      </c>
      <c r="E126" s="155" t="s">
        <v>203</v>
      </c>
      <c r="F126" s="156" t="s">
        <v>204</v>
      </c>
      <c r="G126" s="157" t="s">
        <v>127</v>
      </c>
      <c r="H126" s="158">
        <v>20</v>
      </c>
      <c r="I126" s="159"/>
      <c r="J126" s="160">
        <f>ROUND(I126*H126,2)</f>
        <v>0</v>
      </c>
      <c r="K126" s="156" t="s">
        <v>186</v>
      </c>
      <c r="L126" s="32"/>
      <c r="M126" s="161" t="s">
        <v>1</v>
      </c>
      <c r="N126" s="162" t="s">
        <v>39</v>
      </c>
      <c r="O126" s="62"/>
      <c r="P126" s="163">
        <f>O126*H126</f>
        <v>0</v>
      </c>
      <c r="Q126" s="163">
        <v>0.1295</v>
      </c>
      <c r="R126" s="163">
        <f>Q126*H126</f>
        <v>2.5899999999999999</v>
      </c>
      <c r="S126" s="163">
        <v>0</v>
      </c>
      <c r="T126" s="163">
        <f>S126*H126</f>
        <v>0</v>
      </c>
      <c r="U126" s="164" t="s">
        <v>1</v>
      </c>
      <c r="AR126" s="14" t="s">
        <v>117</v>
      </c>
      <c r="AT126" s="14" t="s">
        <v>112</v>
      </c>
      <c r="AU126" s="14" t="s">
        <v>75</v>
      </c>
      <c r="AY126" s="14" t="s">
        <v>110</v>
      </c>
      <c r="BE126" s="165">
        <f>IF(N126="základní",J126,0)</f>
        <v>0</v>
      </c>
      <c r="BF126" s="165">
        <f>IF(N126="snížená",J126,0)</f>
        <v>0</v>
      </c>
      <c r="BG126" s="165">
        <f>IF(N126="zákl. přenesená",J126,0)</f>
        <v>0</v>
      </c>
      <c r="BH126" s="165">
        <f>IF(N126="sníž. přenesená",J126,0)</f>
        <v>0</v>
      </c>
      <c r="BI126" s="165">
        <f>IF(N126="nulová",J126,0)</f>
        <v>0</v>
      </c>
      <c r="BJ126" s="14" t="s">
        <v>73</v>
      </c>
      <c r="BK126" s="165">
        <f>ROUND(I126*H126,2)</f>
        <v>0</v>
      </c>
      <c r="BL126" s="14" t="s">
        <v>117</v>
      </c>
      <c r="BM126" s="14" t="s">
        <v>205</v>
      </c>
    </row>
    <row r="127" s="11" customFormat="1">
      <c r="B127" s="166"/>
      <c r="D127" s="167" t="s">
        <v>119</v>
      </c>
      <c r="E127" s="168" t="s">
        <v>1</v>
      </c>
      <c r="F127" s="169" t="s">
        <v>206</v>
      </c>
      <c r="H127" s="170">
        <v>20</v>
      </c>
      <c r="I127" s="171"/>
      <c r="L127" s="166"/>
      <c r="M127" s="172"/>
      <c r="N127" s="173"/>
      <c r="O127" s="173"/>
      <c r="P127" s="173"/>
      <c r="Q127" s="173"/>
      <c r="R127" s="173"/>
      <c r="S127" s="173"/>
      <c r="T127" s="173"/>
      <c r="U127" s="174"/>
      <c r="AT127" s="168" t="s">
        <v>119</v>
      </c>
      <c r="AU127" s="168" t="s">
        <v>75</v>
      </c>
      <c r="AV127" s="11" t="s">
        <v>75</v>
      </c>
      <c r="AW127" s="11" t="s">
        <v>31</v>
      </c>
      <c r="AX127" s="11" t="s">
        <v>73</v>
      </c>
      <c r="AY127" s="168" t="s">
        <v>110</v>
      </c>
    </row>
    <row r="128" s="1" customFormat="1" ht="16.5" customHeight="1">
      <c r="B128" s="153"/>
      <c r="C128" s="175" t="s">
        <v>207</v>
      </c>
      <c r="D128" s="175" t="s">
        <v>170</v>
      </c>
      <c r="E128" s="176" t="s">
        <v>208</v>
      </c>
      <c r="F128" s="177" t="s">
        <v>209</v>
      </c>
      <c r="G128" s="178" t="s">
        <v>127</v>
      </c>
      <c r="H128" s="179">
        <v>20</v>
      </c>
      <c r="I128" s="180"/>
      <c r="J128" s="181">
        <f>ROUND(I128*H128,2)</f>
        <v>0</v>
      </c>
      <c r="K128" s="177" t="s">
        <v>1</v>
      </c>
      <c r="L128" s="182"/>
      <c r="M128" s="183" t="s">
        <v>1</v>
      </c>
      <c r="N128" s="184" t="s">
        <v>39</v>
      </c>
      <c r="O128" s="62"/>
      <c r="P128" s="163">
        <f>O128*H128</f>
        <v>0</v>
      </c>
      <c r="Q128" s="163">
        <v>0.033599999999999998</v>
      </c>
      <c r="R128" s="163">
        <f>Q128*H128</f>
        <v>0.67199999999999993</v>
      </c>
      <c r="S128" s="163">
        <v>0</v>
      </c>
      <c r="T128" s="163">
        <f>S128*H128</f>
        <v>0</v>
      </c>
      <c r="U128" s="164" t="s">
        <v>1</v>
      </c>
      <c r="AR128" s="14" t="s">
        <v>149</v>
      </c>
      <c r="AT128" s="14" t="s">
        <v>170</v>
      </c>
      <c r="AU128" s="14" t="s">
        <v>75</v>
      </c>
      <c r="AY128" s="14" t="s">
        <v>110</v>
      </c>
      <c r="BE128" s="165">
        <f>IF(N128="základní",J128,0)</f>
        <v>0</v>
      </c>
      <c r="BF128" s="165">
        <f>IF(N128="snížená",J128,0)</f>
        <v>0</v>
      </c>
      <c r="BG128" s="165">
        <f>IF(N128="zákl. přenesená",J128,0)</f>
        <v>0</v>
      </c>
      <c r="BH128" s="165">
        <f>IF(N128="sníž. přenesená",J128,0)</f>
        <v>0</v>
      </c>
      <c r="BI128" s="165">
        <f>IF(N128="nulová",J128,0)</f>
        <v>0</v>
      </c>
      <c r="BJ128" s="14" t="s">
        <v>73</v>
      </c>
      <c r="BK128" s="165">
        <f>ROUND(I128*H128,2)</f>
        <v>0</v>
      </c>
      <c r="BL128" s="14" t="s">
        <v>117</v>
      </c>
      <c r="BM128" s="14" t="s">
        <v>210</v>
      </c>
    </row>
    <row r="129" s="1" customFormat="1" ht="16.5" customHeight="1">
      <c r="B129" s="153"/>
      <c r="C129" s="154" t="s">
        <v>7</v>
      </c>
      <c r="D129" s="154" t="s">
        <v>112</v>
      </c>
      <c r="E129" s="155" t="s">
        <v>211</v>
      </c>
      <c r="F129" s="156" t="s">
        <v>212</v>
      </c>
      <c r="G129" s="157" t="s">
        <v>127</v>
      </c>
      <c r="H129" s="158">
        <v>160</v>
      </c>
      <c r="I129" s="159"/>
      <c r="J129" s="160">
        <f>ROUND(I129*H129,2)</f>
        <v>0</v>
      </c>
      <c r="K129" s="156" t="s">
        <v>1</v>
      </c>
      <c r="L129" s="32"/>
      <c r="M129" s="161" t="s">
        <v>1</v>
      </c>
      <c r="N129" s="162" t="s">
        <v>39</v>
      </c>
      <c r="O129" s="62"/>
      <c r="P129" s="163">
        <f>O129*H129</f>
        <v>0</v>
      </c>
      <c r="Q129" s="163">
        <v>0</v>
      </c>
      <c r="R129" s="163">
        <f>Q129*H129</f>
        <v>0</v>
      </c>
      <c r="S129" s="163">
        <v>0</v>
      </c>
      <c r="T129" s="163">
        <f>S129*H129</f>
        <v>0</v>
      </c>
      <c r="U129" s="164" t="s">
        <v>1</v>
      </c>
      <c r="AR129" s="14" t="s">
        <v>117</v>
      </c>
      <c r="AT129" s="14" t="s">
        <v>112</v>
      </c>
      <c r="AU129" s="14" t="s">
        <v>75</v>
      </c>
      <c r="AY129" s="14" t="s">
        <v>110</v>
      </c>
      <c r="BE129" s="165">
        <f>IF(N129="základní",J129,0)</f>
        <v>0</v>
      </c>
      <c r="BF129" s="165">
        <f>IF(N129="snížená",J129,0)</f>
        <v>0</v>
      </c>
      <c r="BG129" s="165">
        <f>IF(N129="zákl. přenesená",J129,0)</f>
        <v>0</v>
      </c>
      <c r="BH129" s="165">
        <f>IF(N129="sníž. přenesená",J129,0)</f>
        <v>0</v>
      </c>
      <c r="BI129" s="165">
        <f>IF(N129="nulová",J129,0)</f>
        <v>0</v>
      </c>
      <c r="BJ129" s="14" t="s">
        <v>73</v>
      </c>
      <c r="BK129" s="165">
        <f>ROUND(I129*H129,2)</f>
        <v>0</v>
      </c>
      <c r="BL129" s="14" t="s">
        <v>117</v>
      </c>
      <c r="BM129" s="14" t="s">
        <v>213</v>
      </c>
    </row>
    <row r="130" s="11" customFormat="1">
      <c r="B130" s="166"/>
      <c r="D130" s="167" t="s">
        <v>119</v>
      </c>
      <c r="E130" s="168" t="s">
        <v>1</v>
      </c>
      <c r="F130" s="169" t="s">
        <v>214</v>
      </c>
      <c r="H130" s="170">
        <v>160</v>
      </c>
      <c r="I130" s="171"/>
      <c r="L130" s="166"/>
      <c r="M130" s="172"/>
      <c r="N130" s="173"/>
      <c r="O130" s="173"/>
      <c r="P130" s="173"/>
      <c r="Q130" s="173"/>
      <c r="R130" s="173"/>
      <c r="S130" s="173"/>
      <c r="T130" s="173"/>
      <c r="U130" s="174"/>
      <c r="AT130" s="168" t="s">
        <v>119</v>
      </c>
      <c r="AU130" s="168" t="s">
        <v>75</v>
      </c>
      <c r="AV130" s="11" t="s">
        <v>75</v>
      </c>
      <c r="AW130" s="11" t="s">
        <v>31</v>
      </c>
      <c r="AX130" s="11" t="s">
        <v>73</v>
      </c>
      <c r="AY130" s="168" t="s">
        <v>110</v>
      </c>
    </row>
    <row r="131" s="1" customFormat="1" ht="16.5" customHeight="1">
      <c r="B131" s="153"/>
      <c r="C131" s="154" t="s">
        <v>215</v>
      </c>
      <c r="D131" s="154" t="s">
        <v>112</v>
      </c>
      <c r="E131" s="155" t="s">
        <v>216</v>
      </c>
      <c r="F131" s="156" t="s">
        <v>217</v>
      </c>
      <c r="G131" s="157" t="s">
        <v>127</v>
      </c>
      <c r="H131" s="158">
        <v>160</v>
      </c>
      <c r="I131" s="159"/>
      <c r="J131" s="160">
        <f>ROUND(I131*H131,2)</f>
        <v>0</v>
      </c>
      <c r="K131" s="156" t="s">
        <v>1</v>
      </c>
      <c r="L131" s="32"/>
      <c r="M131" s="161" t="s">
        <v>1</v>
      </c>
      <c r="N131" s="162" t="s">
        <v>39</v>
      </c>
      <c r="O131" s="62"/>
      <c r="P131" s="163">
        <f>O131*H131</f>
        <v>0</v>
      </c>
      <c r="Q131" s="163">
        <v>0.00011</v>
      </c>
      <c r="R131" s="163">
        <f>Q131*H131</f>
        <v>0.017600000000000001</v>
      </c>
      <c r="S131" s="163">
        <v>0</v>
      </c>
      <c r="T131" s="163">
        <f>S131*H131</f>
        <v>0</v>
      </c>
      <c r="U131" s="164" t="s">
        <v>1</v>
      </c>
      <c r="AR131" s="14" t="s">
        <v>117</v>
      </c>
      <c r="AT131" s="14" t="s">
        <v>112</v>
      </c>
      <c r="AU131" s="14" t="s">
        <v>75</v>
      </c>
      <c r="AY131" s="14" t="s">
        <v>110</v>
      </c>
      <c r="BE131" s="165">
        <f>IF(N131="základní",J131,0)</f>
        <v>0</v>
      </c>
      <c r="BF131" s="165">
        <f>IF(N131="snížená",J131,0)</f>
        <v>0</v>
      </c>
      <c r="BG131" s="165">
        <f>IF(N131="zákl. přenesená",J131,0)</f>
        <v>0</v>
      </c>
      <c r="BH131" s="165">
        <f>IF(N131="sníž. přenesená",J131,0)</f>
        <v>0</v>
      </c>
      <c r="BI131" s="165">
        <f>IF(N131="nulová",J131,0)</f>
        <v>0</v>
      </c>
      <c r="BJ131" s="14" t="s">
        <v>73</v>
      </c>
      <c r="BK131" s="165">
        <f>ROUND(I131*H131,2)</f>
        <v>0</v>
      </c>
      <c r="BL131" s="14" t="s">
        <v>117</v>
      </c>
      <c r="BM131" s="14" t="s">
        <v>218</v>
      </c>
    </row>
    <row r="132" s="11" customFormat="1">
      <c r="B132" s="166"/>
      <c r="D132" s="167" t="s">
        <v>119</v>
      </c>
      <c r="E132" s="168" t="s">
        <v>1</v>
      </c>
      <c r="F132" s="169" t="s">
        <v>214</v>
      </c>
      <c r="H132" s="170">
        <v>160</v>
      </c>
      <c r="I132" s="171"/>
      <c r="L132" s="166"/>
      <c r="M132" s="172"/>
      <c r="N132" s="173"/>
      <c r="O132" s="173"/>
      <c r="P132" s="173"/>
      <c r="Q132" s="173"/>
      <c r="R132" s="173"/>
      <c r="S132" s="173"/>
      <c r="T132" s="173"/>
      <c r="U132" s="174"/>
      <c r="AT132" s="168" t="s">
        <v>119</v>
      </c>
      <c r="AU132" s="168" t="s">
        <v>75</v>
      </c>
      <c r="AV132" s="11" t="s">
        <v>75</v>
      </c>
      <c r="AW132" s="11" t="s">
        <v>31</v>
      </c>
      <c r="AX132" s="11" t="s">
        <v>73</v>
      </c>
      <c r="AY132" s="168" t="s">
        <v>110</v>
      </c>
    </row>
    <row r="133" s="1" customFormat="1" ht="16.5" customHeight="1">
      <c r="B133" s="153"/>
      <c r="C133" s="154" t="s">
        <v>219</v>
      </c>
      <c r="D133" s="154" t="s">
        <v>112</v>
      </c>
      <c r="E133" s="155" t="s">
        <v>220</v>
      </c>
      <c r="F133" s="156" t="s">
        <v>221</v>
      </c>
      <c r="G133" s="157" t="s">
        <v>127</v>
      </c>
      <c r="H133" s="158">
        <v>32</v>
      </c>
      <c r="I133" s="159"/>
      <c r="J133" s="160">
        <f>ROUND(I133*H133,2)</f>
        <v>0</v>
      </c>
      <c r="K133" s="156" t="s">
        <v>186</v>
      </c>
      <c r="L133" s="32"/>
      <c r="M133" s="161" t="s">
        <v>1</v>
      </c>
      <c r="N133" s="162" t="s">
        <v>39</v>
      </c>
      <c r="O133" s="62"/>
      <c r="P133" s="163">
        <f>O133*H133</f>
        <v>0</v>
      </c>
      <c r="Q133" s="163">
        <v>0.63788</v>
      </c>
      <c r="R133" s="163">
        <f>Q133*H133</f>
        <v>20.41216</v>
      </c>
      <c r="S133" s="163">
        <v>0</v>
      </c>
      <c r="T133" s="163">
        <f>S133*H133</f>
        <v>0</v>
      </c>
      <c r="U133" s="164" t="s">
        <v>1</v>
      </c>
      <c r="AR133" s="14" t="s">
        <v>117</v>
      </c>
      <c r="AT133" s="14" t="s">
        <v>112</v>
      </c>
      <c r="AU133" s="14" t="s">
        <v>75</v>
      </c>
      <c r="AY133" s="14" t="s">
        <v>110</v>
      </c>
      <c r="BE133" s="165">
        <f>IF(N133="základní",J133,0)</f>
        <v>0</v>
      </c>
      <c r="BF133" s="165">
        <f>IF(N133="snížená",J133,0)</f>
        <v>0</v>
      </c>
      <c r="BG133" s="165">
        <f>IF(N133="zákl. přenesená",J133,0)</f>
        <v>0</v>
      </c>
      <c r="BH133" s="165">
        <f>IF(N133="sníž. přenesená",J133,0)</f>
        <v>0</v>
      </c>
      <c r="BI133" s="165">
        <f>IF(N133="nulová",J133,0)</f>
        <v>0</v>
      </c>
      <c r="BJ133" s="14" t="s">
        <v>73</v>
      </c>
      <c r="BK133" s="165">
        <f>ROUND(I133*H133,2)</f>
        <v>0</v>
      </c>
      <c r="BL133" s="14" t="s">
        <v>117</v>
      </c>
      <c r="BM133" s="14" t="s">
        <v>222</v>
      </c>
    </row>
    <row r="134" s="1" customFormat="1">
      <c r="B134" s="32"/>
      <c r="D134" s="167" t="s">
        <v>223</v>
      </c>
      <c r="F134" s="185" t="s">
        <v>224</v>
      </c>
      <c r="I134" s="100"/>
      <c r="L134" s="32"/>
      <c r="M134" s="186"/>
      <c r="N134" s="62"/>
      <c r="O134" s="62"/>
      <c r="P134" s="62"/>
      <c r="Q134" s="62"/>
      <c r="R134" s="62"/>
      <c r="S134" s="62"/>
      <c r="T134" s="62"/>
      <c r="U134" s="63"/>
      <c r="AT134" s="14" t="s">
        <v>223</v>
      </c>
      <c r="AU134" s="14" t="s">
        <v>75</v>
      </c>
    </row>
    <row r="135" s="1" customFormat="1" ht="16.5" customHeight="1">
      <c r="B135" s="153"/>
      <c r="C135" s="154" t="s">
        <v>225</v>
      </c>
      <c r="D135" s="154" t="s">
        <v>112</v>
      </c>
      <c r="E135" s="155" t="s">
        <v>226</v>
      </c>
      <c r="F135" s="156" t="s">
        <v>227</v>
      </c>
      <c r="G135" s="157" t="s">
        <v>127</v>
      </c>
      <c r="H135" s="158">
        <v>1</v>
      </c>
      <c r="I135" s="159"/>
      <c r="J135" s="160">
        <f>ROUND(I135*H135,2)</f>
        <v>0</v>
      </c>
      <c r="K135" s="156" t="s">
        <v>1</v>
      </c>
      <c r="L135" s="32"/>
      <c r="M135" s="161" t="s">
        <v>1</v>
      </c>
      <c r="N135" s="162" t="s">
        <v>39</v>
      </c>
      <c r="O135" s="62"/>
      <c r="P135" s="163">
        <f>O135*H135</f>
        <v>0</v>
      </c>
      <c r="Q135" s="163">
        <v>0</v>
      </c>
      <c r="R135" s="163">
        <f>Q135*H135</f>
        <v>0</v>
      </c>
      <c r="S135" s="163">
        <v>0.129</v>
      </c>
      <c r="T135" s="163">
        <f>S135*H135</f>
        <v>0.129</v>
      </c>
      <c r="U135" s="164" t="s">
        <v>1</v>
      </c>
      <c r="AR135" s="14" t="s">
        <v>117</v>
      </c>
      <c r="AT135" s="14" t="s">
        <v>112</v>
      </c>
      <c r="AU135" s="14" t="s">
        <v>75</v>
      </c>
      <c r="AY135" s="14" t="s">
        <v>110</v>
      </c>
      <c r="BE135" s="165">
        <f>IF(N135="základní",J135,0)</f>
        <v>0</v>
      </c>
      <c r="BF135" s="165">
        <f>IF(N135="snížená",J135,0)</f>
        <v>0</v>
      </c>
      <c r="BG135" s="165">
        <f>IF(N135="zákl. přenesená",J135,0)</f>
        <v>0</v>
      </c>
      <c r="BH135" s="165">
        <f>IF(N135="sníž. přenesená",J135,0)</f>
        <v>0</v>
      </c>
      <c r="BI135" s="165">
        <f>IF(N135="nulová",J135,0)</f>
        <v>0</v>
      </c>
      <c r="BJ135" s="14" t="s">
        <v>73</v>
      </c>
      <c r="BK135" s="165">
        <f>ROUND(I135*H135,2)</f>
        <v>0</v>
      </c>
      <c r="BL135" s="14" t="s">
        <v>117</v>
      </c>
      <c r="BM135" s="14" t="s">
        <v>228</v>
      </c>
    </row>
    <row r="136" s="1" customFormat="1">
      <c r="B136" s="32"/>
      <c r="D136" s="167" t="s">
        <v>223</v>
      </c>
      <c r="F136" s="185" t="s">
        <v>229</v>
      </c>
      <c r="I136" s="100"/>
      <c r="L136" s="32"/>
      <c r="M136" s="186"/>
      <c r="N136" s="62"/>
      <c r="O136" s="62"/>
      <c r="P136" s="62"/>
      <c r="Q136" s="62"/>
      <c r="R136" s="62"/>
      <c r="S136" s="62"/>
      <c r="T136" s="62"/>
      <c r="U136" s="63"/>
      <c r="AT136" s="14" t="s">
        <v>223</v>
      </c>
      <c r="AU136" s="14" t="s">
        <v>75</v>
      </c>
    </row>
    <row r="137" s="1" customFormat="1" ht="16.5" customHeight="1">
      <c r="B137" s="153"/>
      <c r="C137" s="154" t="s">
        <v>230</v>
      </c>
      <c r="D137" s="154" t="s">
        <v>112</v>
      </c>
      <c r="E137" s="155" t="s">
        <v>231</v>
      </c>
      <c r="F137" s="156" t="s">
        <v>232</v>
      </c>
      <c r="G137" s="157" t="s">
        <v>127</v>
      </c>
      <c r="H137" s="158">
        <v>30</v>
      </c>
      <c r="I137" s="159"/>
      <c r="J137" s="160">
        <f>ROUND(I137*H137,2)</f>
        <v>0</v>
      </c>
      <c r="K137" s="156" t="s">
        <v>1</v>
      </c>
      <c r="L137" s="32"/>
      <c r="M137" s="161" t="s">
        <v>1</v>
      </c>
      <c r="N137" s="162" t="s">
        <v>39</v>
      </c>
      <c r="O137" s="62"/>
      <c r="P137" s="163">
        <f>O137*H137</f>
        <v>0</v>
      </c>
      <c r="Q137" s="163">
        <v>0</v>
      </c>
      <c r="R137" s="163">
        <f>Q137*H137</f>
        <v>0</v>
      </c>
      <c r="S137" s="163">
        <v>0</v>
      </c>
      <c r="T137" s="163">
        <f>S137*H137</f>
        <v>0</v>
      </c>
      <c r="U137" s="164" t="s">
        <v>1</v>
      </c>
      <c r="AR137" s="14" t="s">
        <v>117</v>
      </c>
      <c r="AT137" s="14" t="s">
        <v>112</v>
      </c>
      <c r="AU137" s="14" t="s">
        <v>75</v>
      </c>
      <c r="AY137" s="14" t="s">
        <v>110</v>
      </c>
      <c r="BE137" s="165">
        <f>IF(N137="základní",J137,0)</f>
        <v>0</v>
      </c>
      <c r="BF137" s="165">
        <f>IF(N137="snížená",J137,0)</f>
        <v>0</v>
      </c>
      <c r="BG137" s="165">
        <f>IF(N137="zákl. přenesená",J137,0)</f>
        <v>0</v>
      </c>
      <c r="BH137" s="165">
        <f>IF(N137="sníž. přenesená",J137,0)</f>
        <v>0</v>
      </c>
      <c r="BI137" s="165">
        <f>IF(N137="nulová",J137,0)</f>
        <v>0</v>
      </c>
      <c r="BJ137" s="14" t="s">
        <v>73</v>
      </c>
      <c r="BK137" s="165">
        <f>ROUND(I137*H137,2)</f>
        <v>0</v>
      </c>
      <c r="BL137" s="14" t="s">
        <v>117</v>
      </c>
      <c r="BM137" s="14" t="s">
        <v>233</v>
      </c>
    </row>
    <row r="138" s="11" customFormat="1">
      <c r="B138" s="166"/>
      <c r="D138" s="167" t="s">
        <v>119</v>
      </c>
      <c r="E138" s="168" t="s">
        <v>1</v>
      </c>
      <c r="F138" s="169" t="s">
        <v>139</v>
      </c>
      <c r="H138" s="170">
        <v>30</v>
      </c>
      <c r="I138" s="171"/>
      <c r="L138" s="166"/>
      <c r="M138" s="172"/>
      <c r="N138" s="173"/>
      <c r="O138" s="173"/>
      <c r="P138" s="173"/>
      <c r="Q138" s="173"/>
      <c r="R138" s="173"/>
      <c r="S138" s="173"/>
      <c r="T138" s="173"/>
      <c r="U138" s="174"/>
      <c r="AT138" s="168" t="s">
        <v>119</v>
      </c>
      <c r="AU138" s="168" t="s">
        <v>75</v>
      </c>
      <c r="AV138" s="11" t="s">
        <v>75</v>
      </c>
      <c r="AW138" s="11" t="s">
        <v>31</v>
      </c>
      <c r="AX138" s="11" t="s">
        <v>73</v>
      </c>
      <c r="AY138" s="168" t="s">
        <v>110</v>
      </c>
    </row>
    <row r="139" s="1" customFormat="1" ht="16.5" customHeight="1">
      <c r="B139" s="153"/>
      <c r="C139" s="154" t="s">
        <v>234</v>
      </c>
      <c r="D139" s="154" t="s">
        <v>112</v>
      </c>
      <c r="E139" s="155" t="s">
        <v>235</v>
      </c>
      <c r="F139" s="156" t="s">
        <v>236</v>
      </c>
      <c r="G139" s="157" t="s">
        <v>127</v>
      </c>
      <c r="H139" s="158">
        <v>340</v>
      </c>
      <c r="I139" s="159"/>
      <c r="J139" s="160">
        <f>ROUND(I139*H139,2)</f>
        <v>0</v>
      </c>
      <c r="K139" s="156" t="s">
        <v>1</v>
      </c>
      <c r="L139" s="32"/>
      <c r="M139" s="161" t="s">
        <v>1</v>
      </c>
      <c r="N139" s="162" t="s">
        <v>39</v>
      </c>
      <c r="O139" s="62"/>
      <c r="P139" s="163">
        <f>O139*H139</f>
        <v>0</v>
      </c>
      <c r="Q139" s="163">
        <v>0</v>
      </c>
      <c r="R139" s="163">
        <f>Q139*H139</f>
        <v>0</v>
      </c>
      <c r="S139" s="163">
        <v>0</v>
      </c>
      <c r="T139" s="163">
        <f>S139*H139</f>
        <v>0</v>
      </c>
      <c r="U139" s="164" t="s">
        <v>1</v>
      </c>
      <c r="AR139" s="14" t="s">
        <v>117</v>
      </c>
      <c r="AT139" s="14" t="s">
        <v>112</v>
      </c>
      <c r="AU139" s="14" t="s">
        <v>75</v>
      </c>
      <c r="AY139" s="14" t="s">
        <v>110</v>
      </c>
      <c r="BE139" s="165">
        <f>IF(N139="základní",J139,0)</f>
        <v>0</v>
      </c>
      <c r="BF139" s="165">
        <f>IF(N139="snížená",J139,0)</f>
        <v>0</v>
      </c>
      <c r="BG139" s="165">
        <f>IF(N139="zákl. přenesená",J139,0)</f>
        <v>0</v>
      </c>
      <c r="BH139" s="165">
        <f>IF(N139="sníž. přenesená",J139,0)</f>
        <v>0</v>
      </c>
      <c r="BI139" s="165">
        <f>IF(N139="nulová",J139,0)</f>
        <v>0</v>
      </c>
      <c r="BJ139" s="14" t="s">
        <v>73</v>
      </c>
      <c r="BK139" s="165">
        <f>ROUND(I139*H139,2)</f>
        <v>0</v>
      </c>
      <c r="BL139" s="14" t="s">
        <v>117</v>
      </c>
      <c r="BM139" s="14" t="s">
        <v>237</v>
      </c>
    </row>
    <row r="140" s="11" customFormat="1">
      <c r="B140" s="166"/>
      <c r="D140" s="167" t="s">
        <v>119</v>
      </c>
      <c r="E140" s="168" t="s">
        <v>1</v>
      </c>
      <c r="F140" s="169" t="s">
        <v>238</v>
      </c>
      <c r="H140" s="170">
        <v>340</v>
      </c>
      <c r="I140" s="171"/>
      <c r="L140" s="166"/>
      <c r="M140" s="172"/>
      <c r="N140" s="173"/>
      <c r="O140" s="173"/>
      <c r="P140" s="173"/>
      <c r="Q140" s="173"/>
      <c r="R140" s="173"/>
      <c r="S140" s="173"/>
      <c r="T140" s="173"/>
      <c r="U140" s="174"/>
      <c r="AT140" s="168" t="s">
        <v>119</v>
      </c>
      <c r="AU140" s="168" t="s">
        <v>75</v>
      </c>
      <c r="AV140" s="11" t="s">
        <v>75</v>
      </c>
      <c r="AW140" s="11" t="s">
        <v>31</v>
      </c>
      <c r="AX140" s="11" t="s">
        <v>73</v>
      </c>
      <c r="AY140" s="168" t="s">
        <v>110</v>
      </c>
    </row>
    <row r="141" s="10" customFormat="1" ht="22.8" customHeight="1">
      <c r="B141" s="140"/>
      <c r="D141" s="141" t="s">
        <v>67</v>
      </c>
      <c r="E141" s="151" t="s">
        <v>239</v>
      </c>
      <c r="F141" s="151" t="s">
        <v>240</v>
      </c>
      <c r="I141" s="143"/>
      <c r="J141" s="152">
        <f>BK141</f>
        <v>0</v>
      </c>
      <c r="L141" s="140"/>
      <c r="M141" s="145"/>
      <c r="N141" s="146"/>
      <c r="O141" s="146"/>
      <c r="P141" s="147">
        <f>SUM(P142:P147)</f>
        <v>0</v>
      </c>
      <c r="Q141" s="146"/>
      <c r="R141" s="147">
        <f>SUM(R142:R147)</f>
        <v>0</v>
      </c>
      <c r="S141" s="146"/>
      <c r="T141" s="147">
        <f>SUM(T142:T147)</f>
        <v>0</v>
      </c>
      <c r="U141" s="148"/>
      <c r="AR141" s="141" t="s">
        <v>73</v>
      </c>
      <c r="AT141" s="149" t="s">
        <v>67</v>
      </c>
      <c r="AU141" s="149" t="s">
        <v>73</v>
      </c>
      <c r="AY141" s="141" t="s">
        <v>110</v>
      </c>
      <c r="BK141" s="150">
        <f>SUM(BK142:BK147)</f>
        <v>0</v>
      </c>
    </row>
    <row r="142" s="1" customFormat="1" ht="16.5" customHeight="1">
      <c r="B142" s="153"/>
      <c r="C142" s="154" t="s">
        <v>241</v>
      </c>
      <c r="D142" s="154" t="s">
        <v>112</v>
      </c>
      <c r="E142" s="155" t="s">
        <v>242</v>
      </c>
      <c r="F142" s="156" t="s">
        <v>243</v>
      </c>
      <c r="G142" s="157" t="s">
        <v>244</v>
      </c>
      <c r="H142" s="158">
        <v>831.34900000000005</v>
      </c>
      <c r="I142" s="159"/>
      <c r="J142" s="160">
        <f>ROUND(I142*H142,2)</f>
        <v>0</v>
      </c>
      <c r="K142" s="156" t="s">
        <v>116</v>
      </c>
      <c r="L142" s="32"/>
      <c r="M142" s="161" t="s">
        <v>1</v>
      </c>
      <c r="N142" s="162" t="s">
        <v>39</v>
      </c>
      <c r="O142" s="62"/>
      <c r="P142" s="163">
        <f>O142*H142</f>
        <v>0</v>
      </c>
      <c r="Q142" s="163">
        <v>0</v>
      </c>
      <c r="R142" s="163">
        <f>Q142*H142</f>
        <v>0</v>
      </c>
      <c r="S142" s="163">
        <v>0</v>
      </c>
      <c r="T142" s="163">
        <f>S142*H142</f>
        <v>0</v>
      </c>
      <c r="U142" s="164" t="s">
        <v>1</v>
      </c>
      <c r="AR142" s="14" t="s">
        <v>117</v>
      </c>
      <c r="AT142" s="14" t="s">
        <v>112</v>
      </c>
      <c r="AU142" s="14" t="s">
        <v>75</v>
      </c>
      <c r="AY142" s="14" t="s">
        <v>110</v>
      </c>
      <c r="BE142" s="165">
        <f>IF(N142="základní",J142,0)</f>
        <v>0</v>
      </c>
      <c r="BF142" s="165">
        <f>IF(N142="snížená",J142,0)</f>
        <v>0</v>
      </c>
      <c r="BG142" s="165">
        <f>IF(N142="zákl. přenesená",J142,0)</f>
        <v>0</v>
      </c>
      <c r="BH142" s="165">
        <f>IF(N142="sníž. přenesená",J142,0)</f>
        <v>0</v>
      </c>
      <c r="BI142" s="165">
        <f>IF(N142="nulová",J142,0)</f>
        <v>0</v>
      </c>
      <c r="BJ142" s="14" t="s">
        <v>73</v>
      </c>
      <c r="BK142" s="165">
        <f>ROUND(I142*H142,2)</f>
        <v>0</v>
      </c>
      <c r="BL142" s="14" t="s">
        <v>117</v>
      </c>
      <c r="BM142" s="14" t="s">
        <v>245</v>
      </c>
    </row>
    <row r="143" s="1" customFormat="1" ht="16.5" customHeight="1">
      <c r="B143" s="153"/>
      <c r="C143" s="154" t="s">
        <v>176</v>
      </c>
      <c r="D143" s="154" t="s">
        <v>112</v>
      </c>
      <c r="E143" s="155" t="s">
        <v>246</v>
      </c>
      <c r="F143" s="156" t="s">
        <v>247</v>
      </c>
      <c r="G143" s="157" t="s">
        <v>244</v>
      </c>
      <c r="H143" s="158">
        <v>831.34900000000005</v>
      </c>
      <c r="I143" s="159"/>
      <c r="J143" s="160">
        <f>ROUND(I143*H143,2)</f>
        <v>0</v>
      </c>
      <c r="K143" s="156" t="s">
        <v>116</v>
      </c>
      <c r="L143" s="32"/>
      <c r="M143" s="161" t="s">
        <v>1</v>
      </c>
      <c r="N143" s="162" t="s">
        <v>39</v>
      </c>
      <c r="O143" s="62"/>
      <c r="P143" s="163">
        <f>O143*H143</f>
        <v>0</v>
      </c>
      <c r="Q143" s="163">
        <v>0</v>
      </c>
      <c r="R143" s="163">
        <f>Q143*H143</f>
        <v>0</v>
      </c>
      <c r="S143" s="163">
        <v>0</v>
      </c>
      <c r="T143" s="163">
        <f>S143*H143</f>
        <v>0</v>
      </c>
      <c r="U143" s="164" t="s">
        <v>1</v>
      </c>
      <c r="AR143" s="14" t="s">
        <v>117</v>
      </c>
      <c r="AT143" s="14" t="s">
        <v>112</v>
      </c>
      <c r="AU143" s="14" t="s">
        <v>75</v>
      </c>
      <c r="AY143" s="14" t="s">
        <v>110</v>
      </c>
      <c r="BE143" s="165">
        <f>IF(N143="základní",J143,0)</f>
        <v>0</v>
      </c>
      <c r="BF143" s="165">
        <f>IF(N143="snížená",J143,0)</f>
        <v>0</v>
      </c>
      <c r="BG143" s="165">
        <f>IF(N143="zákl. přenesená",J143,0)</f>
        <v>0</v>
      </c>
      <c r="BH143" s="165">
        <f>IF(N143="sníž. přenesená",J143,0)</f>
        <v>0</v>
      </c>
      <c r="BI143" s="165">
        <f>IF(N143="nulová",J143,0)</f>
        <v>0</v>
      </c>
      <c r="BJ143" s="14" t="s">
        <v>73</v>
      </c>
      <c r="BK143" s="165">
        <f>ROUND(I143*H143,2)</f>
        <v>0</v>
      </c>
      <c r="BL143" s="14" t="s">
        <v>117</v>
      </c>
      <c r="BM143" s="14" t="s">
        <v>248</v>
      </c>
    </row>
    <row r="144" s="1" customFormat="1" ht="16.5" customHeight="1">
      <c r="B144" s="153"/>
      <c r="C144" s="154" t="s">
        <v>249</v>
      </c>
      <c r="D144" s="154" t="s">
        <v>112</v>
      </c>
      <c r="E144" s="155" t="s">
        <v>250</v>
      </c>
      <c r="F144" s="156" t="s">
        <v>251</v>
      </c>
      <c r="G144" s="157" t="s">
        <v>244</v>
      </c>
      <c r="H144" s="158">
        <v>831.34900000000005</v>
      </c>
      <c r="I144" s="159"/>
      <c r="J144" s="160">
        <f>ROUND(I144*H144,2)</f>
        <v>0</v>
      </c>
      <c r="K144" s="156" t="s">
        <v>116</v>
      </c>
      <c r="L144" s="32"/>
      <c r="M144" s="161" t="s">
        <v>1</v>
      </c>
      <c r="N144" s="162" t="s">
        <v>39</v>
      </c>
      <c r="O144" s="62"/>
      <c r="P144" s="163">
        <f>O144*H144</f>
        <v>0</v>
      </c>
      <c r="Q144" s="163">
        <v>0</v>
      </c>
      <c r="R144" s="163">
        <f>Q144*H144</f>
        <v>0</v>
      </c>
      <c r="S144" s="163">
        <v>0</v>
      </c>
      <c r="T144" s="163">
        <f>S144*H144</f>
        <v>0</v>
      </c>
      <c r="U144" s="164" t="s">
        <v>1</v>
      </c>
      <c r="AR144" s="14" t="s">
        <v>117</v>
      </c>
      <c r="AT144" s="14" t="s">
        <v>112</v>
      </c>
      <c r="AU144" s="14" t="s">
        <v>75</v>
      </c>
      <c r="AY144" s="14" t="s">
        <v>110</v>
      </c>
      <c r="BE144" s="165">
        <f>IF(N144="základní",J144,0)</f>
        <v>0</v>
      </c>
      <c r="BF144" s="165">
        <f>IF(N144="snížená",J144,0)</f>
        <v>0</v>
      </c>
      <c r="BG144" s="165">
        <f>IF(N144="zákl. přenesená",J144,0)</f>
        <v>0</v>
      </c>
      <c r="BH144" s="165">
        <f>IF(N144="sníž. přenesená",J144,0)</f>
        <v>0</v>
      </c>
      <c r="BI144" s="165">
        <f>IF(N144="nulová",J144,0)</f>
        <v>0</v>
      </c>
      <c r="BJ144" s="14" t="s">
        <v>73</v>
      </c>
      <c r="BK144" s="165">
        <f>ROUND(I144*H144,2)</f>
        <v>0</v>
      </c>
      <c r="BL144" s="14" t="s">
        <v>117</v>
      </c>
      <c r="BM144" s="14" t="s">
        <v>252</v>
      </c>
    </row>
    <row r="145" s="1" customFormat="1" ht="16.5" customHeight="1">
      <c r="B145" s="153"/>
      <c r="C145" s="154" t="s">
        <v>253</v>
      </c>
      <c r="D145" s="154" t="s">
        <v>112</v>
      </c>
      <c r="E145" s="155" t="s">
        <v>254</v>
      </c>
      <c r="F145" s="156" t="s">
        <v>255</v>
      </c>
      <c r="G145" s="157" t="s">
        <v>244</v>
      </c>
      <c r="H145" s="158">
        <v>250</v>
      </c>
      <c r="I145" s="159"/>
      <c r="J145" s="160">
        <f>ROUND(I145*H145,2)</f>
        <v>0</v>
      </c>
      <c r="K145" s="156" t="s">
        <v>186</v>
      </c>
      <c r="L145" s="32"/>
      <c r="M145" s="161" t="s">
        <v>1</v>
      </c>
      <c r="N145" s="162" t="s">
        <v>39</v>
      </c>
      <c r="O145" s="62"/>
      <c r="P145" s="163">
        <f>O145*H145</f>
        <v>0</v>
      </c>
      <c r="Q145" s="163">
        <v>0</v>
      </c>
      <c r="R145" s="163">
        <f>Q145*H145</f>
        <v>0</v>
      </c>
      <c r="S145" s="163">
        <v>0</v>
      </c>
      <c r="T145" s="163">
        <f>S145*H145</f>
        <v>0</v>
      </c>
      <c r="U145" s="164" t="s">
        <v>1</v>
      </c>
      <c r="AR145" s="14" t="s">
        <v>117</v>
      </c>
      <c r="AT145" s="14" t="s">
        <v>112</v>
      </c>
      <c r="AU145" s="14" t="s">
        <v>75</v>
      </c>
      <c r="AY145" s="14" t="s">
        <v>110</v>
      </c>
      <c r="BE145" s="165">
        <f>IF(N145="základní",J145,0)</f>
        <v>0</v>
      </c>
      <c r="BF145" s="165">
        <f>IF(N145="snížená",J145,0)</f>
        <v>0</v>
      </c>
      <c r="BG145" s="165">
        <f>IF(N145="zákl. přenesená",J145,0)</f>
        <v>0</v>
      </c>
      <c r="BH145" s="165">
        <f>IF(N145="sníž. přenesená",J145,0)</f>
        <v>0</v>
      </c>
      <c r="BI145" s="165">
        <f>IF(N145="nulová",J145,0)</f>
        <v>0</v>
      </c>
      <c r="BJ145" s="14" t="s">
        <v>73</v>
      </c>
      <c r="BK145" s="165">
        <f>ROUND(I145*H145,2)</f>
        <v>0</v>
      </c>
      <c r="BL145" s="14" t="s">
        <v>117</v>
      </c>
      <c r="BM145" s="14" t="s">
        <v>256</v>
      </c>
    </row>
    <row r="146" s="1" customFormat="1" ht="16.5" customHeight="1">
      <c r="B146" s="153"/>
      <c r="C146" s="154" t="s">
        <v>257</v>
      </c>
      <c r="D146" s="154" t="s">
        <v>112</v>
      </c>
      <c r="E146" s="155" t="s">
        <v>258</v>
      </c>
      <c r="F146" s="156" t="s">
        <v>259</v>
      </c>
      <c r="G146" s="157" t="s">
        <v>244</v>
      </c>
      <c r="H146" s="158">
        <v>580</v>
      </c>
      <c r="I146" s="159"/>
      <c r="J146" s="160">
        <f>ROUND(I146*H146,2)</f>
        <v>0</v>
      </c>
      <c r="K146" s="156" t="s">
        <v>116</v>
      </c>
      <c r="L146" s="32"/>
      <c r="M146" s="161" t="s">
        <v>1</v>
      </c>
      <c r="N146" s="162" t="s">
        <v>39</v>
      </c>
      <c r="O146" s="62"/>
      <c r="P146" s="163">
        <f>O146*H146</f>
        <v>0</v>
      </c>
      <c r="Q146" s="163">
        <v>0</v>
      </c>
      <c r="R146" s="163">
        <f>Q146*H146</f>
        <v>0</v>
      </c>
      <c r="S146" s="163">
        <v>0</v>
      </c>
      <c r="T146" s="163">
        <f>S146*H146</f>
        <v>0</v>
      </c>
      <c r="U146" s="164" t="s">
        <v>1</v>
      </c>
      <c r="AR146" s="14" t="s">
        <v>117</v>
      </c>
      <c r="AT146" s="14" t="s">
        <v>112</v>
      </c>
      <c r="AU146" s="14" t="s">
        <v>75</v>
      </c>
      <c r="AY146" s="14" t="s">
        <v>110</v>
      </c>
      <c r="BE146" s="165">
        <f>IF(N146="základní",J146,0)</f>
        <v>0</v>
      </c>
      <c r="BF146" s="165">
        <f>IF(N146="snížená",J146,0)</f>
        <v>0</v>
      </c>
      <c r="BG146" s="165">
        <f>IF(N146="zákl. přenesená",J146,0)</f>
        <v>0</v>
      </c>
      <c r="BH146" s="165">
        <f>IF(N146="sníž. přenesená",J146,0)</f>
        <v>0</v>
      </c>
      <c r="BI146" s="165">
        <f>IF(N146="nulová",J146,0)</f>
        <v>0</v>
      </c>
      <c r="BJ146" s="14" t="s">
        <v>73</v>
      </c>
      <c r="BK146" s="165">
        <f>ROUND(I146*H146,2)</f>
        <v>0</v>
      </c>
      <c r="BL146" s="14" t="s">
        <v>117</v>
      </c>
      <c r="BM146" s="14" t="s">
        <v>260</v>
      </c>
    </row>
    <row r="147" s="11" customFormat="1">
      <c r="B147" s="166"/>
      <c r="D147" s="167" t="s">
        <v>119</v>
      </c>
      <c r="E147" s="168" t="s">
        <v>1</v>
      </c>
      <c r="F147" s="169" t="s">
        <v>261</v>
      </c>
      <c r="H147" s="170">
        <v>580</v>
      </c>
      <c r="I147" s="171"/>
      <c r="L147" s="166"/>
      <c r="M147" s="172"/>
      <c r="N147" s="173"/>
      <c r="O147" s="173"/>
      <c r="P147" s="173"/>
      <c r="Q147" s="173"/>
      <c r="R147" s="173"/>
      <c r="S147" s="173"/>
      <c r="T147" s="173"/>
      <c r="U147" s="174"/>
      <c r="AT147" s="168" t="s">
        <v>119</v>
      </c>
      <c r="AU147" s="168" t="s">
        <v>75</v>
      </c>
      <c r="AV147" s="11" t="s">
        <v>75</v>
      </c>
      <c r="AW147" s="11" t="s">
        <v>31</v>
      </c>
      <c r="AX147" s="11" t="s">
        <v>73</v>
      </c>
      <c r="AY147" s="168" t="s">
        <v>110</v>
      </c>
    </row>
    <row r="148" s="10" customFormat="1" ht="22.8" customHeight="1">
      <c r="B148" s="140"/>
      <c r="D148" s="141" t="s">
        <v>67</v>
      </c>
      <c r="E148" s="151" t="s">
        <v>262</v>
      </c>
      <c r="F148" s="151" t="s">
        <v>263</v>
      </c>
      <c r="I148" s="143"/>
      <c r="J148" s="152">
        <f>BK148</f>
        <v>0</v>
      </c>
      <c r="L148" s="140"/>
      <c r="M148" s="145"/>
      <c r="N148" s="146"/>
      <c r="O148" s="146"/>
      <c r="P148" s="147">
        <f>SUM(P149:P152)</f>
        <v>0</v>
      </c>
      <c r="Q148" s="146"/>
      <c r="R148" s="147">
        <f>SUM(R149:R152)</f>
        <v>0</v>
      </c>
      <c r="S148" s="146"/>
      <c r="T148" s="147">
        <f>SUM(T149:T152)</f>
        <v>0</v>
      </c>
      <c r="U148" s="148"/>
      <c r="AR148" s="141" t="s">
        <v>73</v>
      </c>
      <c r="AT148" s="149" t="s">
        <v>67</v>
      </c>
      <c r="AU148" s="149" t="s">
        <v>73</v>
      </c>
      <c r="AY148" s="141" t="s">
        <v>110</v>
      </c>
      <c r="BK148" s="150">
        <f>SUM(BK149:BK152)</f>
        <v>0</v>
      </c>
    </row>
    <row r="149" s="1" customFormat="1" ht="16.5" customHeight="1">
      <c r="B149" s="153"/>
      <c r="C149" s="154" t="s">
        <v>139</v>
      </c>
      <c r="D149" s="154" t="s">
        <v>112</v>
      </c>
      <c r="E149" s="155" t="s">
        <v>264</v>
      </c>
      <c r="F149" s="156" t="s">
        <v>265</v>
      </c>
      <c r="G149" s="157" t="s">
        <v>244</v>
      </c>
      <c r="H149" s="158">
        <v>41.598999999999997</v>
      </c>
      <c r="I149" s="159"/>
      <c r="J149" s="160">
        <f>ROUND(I149*H149,2)</f>
        <v>0</v>
      </c>
      <c r="K149" s="156" t="s">
        <v>116</v>
      </c>
      <c r="L149" s="32"/>
      <c r="M149" s="161" t="s">
        <v>1</v>
      </c>
      <c r="N149" s="162" t="s">
        <v>39</v>
      </c>
      <c r="O149" s="62"/>
      <c r="P149" s="163">
        <f>O149*H149</f>
        <v>0</v>
      </c>
      <c r="Q149" s="163">
        <v>0</v>
      </c>
      <c r="R149" s="163">
        <f>Q149*H149</f>
        <v>0</v>
      </c>
      <c r="S149" s="163">
        <v>0</v>
      </c>
      <c r="T149" s="163">
        <f>S149*H149</f>
        <v>0</v>
      </c>
      <c r="U149" s="164" t="s">
        <v>1</v>
      </c>
      <c r="AR149" s="14" t="s">
        <v>117</v>
      </c>
      <c r="AT149" s="14" t="s">
        <v>112</v>
      </c>
      <c r="AU149" s="14" t="s">
        <v>75</v>
      </c>
      <c r="AY149" s="14" t="s">
        <v>110</v>
      </c>
      <c r="BE149" s="165">
        <f>IF(N149="základní",J149,0)</f>
        <v>0</v>
      </c>
      <c r="BF149" s="165">
        <f>IF(N149="snížená",J149,0)</f>
        <v>0</v>
      </c>
      <c r="BG149" s="165">
        <f>IF(N149="zákl. přenesená",J149,0)</f>
        <v>0</v>
      </c>
      <c r="BH149" s="165">
        <f>IF(N149="sníž. přenesená",J149,0)</f>
        <v>0</v>
      </c>
      <c r="BI149" s="165">
        <f>IF(N149="nulová",J149,0)</f>
        <v>0</v>
      </c>
      <c r="BJ149" s="14" t="s">
        <v>73</v>
      </c>
      <c r="BK149" s="165">
        <f>ROUND(I149*H149,2)</f>
        <v>0</v>
      </c>
      <c r="BL149" s="14" t="s">
        <v>117</v>
      </c>
      <c r="BM149" s="14" t="s">
        <v>266</v>
      </c>
    </row>
    <row r="150" s="11" customFormat="1">
      <c r="B150" s="166"/>
      <c r="D150" s="167" t="s">
        <v>119</v>
      </c>
      <c r="F150" s="169" t="s">
        <v>267</v>
      </c>
      <c r="H150" s="170">
        <v>41.598999999999997</v>
      </c>
      <c r="I150" s="171"/>
      <c r="L150" s="166"/>
      <c r="M150" s="172"/>
      <c r="N150" s="173"/>
      <c r="O150" s="173"/>
      <c r="P150" s="173"/>
      <c r="Q150" s="173"/>
      <c r="R150" s="173"/>
      <c r="S150" s="173"/>
      <c r="T150" s="173"/>
      <c r="U150" s="174"/>
      <c r="AT150" s="168" t="s">
        <v>119</v>
      </c>
      <c r="AU150" s="168" t="s">
        <v>75</v>
      </c>
      <c r="AV150" s="11" t="s">
        <v>75</v>
      </c>
      <c r="AW150" s="11" t="s">
        <v>3</v>
      </c>
      <c r="AX150" s="11" t="s">
        <v>73</v>
      </c>
      <c r="AY150" s="168" t="s">
        <v>110</v>
      </c>
    </row>
    <row r="151" s="1" customFormat="1" ht="16.5" customHeight="1">
      <c r="B151" s="153"/>
      <c r="C151" s="154" t="s">
        <v>268</v>
      </c>
      <c r="D151" s="154" t="s">
        <v>112</v>
      </c>
      <c r="E151" s="155" t="s">
        <v>269</v>
      </c>
      <c r="F151" s="156" t="s">
        <v>270</v>
      </c>
      <c r="G151" s="157" t="s">
        <v>244</v>
      </c>
      <c r="H151" s="158">
        <v>62.399000000000001</v>
      </c>
      <c r="I151" s="159"/>
      <c r="J151" s="160">
        <f>ROUND(I151*H151,2)</f>
        <v>0</v>
      </c>
      <c r="K151" s="156" t="s">
        <v>116</v>
      </c>
      <c r="L151" s="32"/>
      <c r="M151" s="161" t="s">
        <v>1</v>
      </c>
      <c r="N151" s="162" t="s">
        <v>39</v>
      </c>
      <c r="O151" s="62"/>
      <c r="P151" s="163">
        <f>O151*H151</f>
        <v>0</v>
      </c>
      <c r="Q151" s="163">
        <v>0</v>
      </c>
      <c r="R151" s="163">
        <f>Q151*H151</f>
        <v>0</v>
      </c>
      <c r="S151" s="163">
        <v>0</v>
      </c>
      <c r="T151" s="163">
        <f>S151*H151</f>
        <v>0</v>
      </c>
      <c r="U151" s="164" t="s">
        <v>1</v>
      </c>
      <c r="AR151" s="14" t="s">
        <v>117</v>
      </c>
      <c r="AT151" s="14" t="s">
        <v>112</v>
      </c>
      <c r="AU151" s="14" t="s">
        <v>75</v>
      </c>
      <c r="AY151" s="14" t="s">
        <v>110</v>
      </c>
      <c r="BE151" s="165">
        <f>IF(N151="základní",J151,0)</f>
        <v>0</v>
      </c>
      <c r="BF151" s="165">
        <f>IF(N151="snížená",J151,0)</f>
        <v>0</v>
      </c>
      <c r="BG151" s="165">
        <f>IF(N151="zákl. přenesená",J151,0)</f>
        <v>0</v>
      </c>
      <c r="BH151" s="165">
        <f>IF(N151="sníž. přenesená",J151,0)</f>
        <v>0</v>
      </c>
      <c r="BI151" s="165">
        <f>IF(N151="nulová",J151,0)</f>
        <v>0</v>
      </c>
      <c r="BJ151" s="14" t="s">
        <v>73</v>
      </c>
      <c r="BK151" s="165">
        <f>ROUND(I151*H151,2)</f>
        <v>0</v>
      </c>
      <c r="BL151" s="14" t="s">
        <v>117</v>
      </c>
      <c r="BM151" s="14" t="s">
        <v>271</v>
      </c>
    </row>
    <row r="152" s="11" customFormat="1">
      <c r="B152" s="166"/>
      <c r="D152" s="167" t="s">
        <v>119</v>
      </c>
      <c r="F152" s="169" t="s">
        <v>272</v>
      </c>
      <c r="H152" s="170">
        <v>62.399000000000001</v>
      </c>
      <c r="I152" s="171"/>
      <c r="L152" s="166"/>
      <c r="M152" s="172"/>
      <c r="N152" s="173"/>
      <c r="O152" s="173"/>
      <c r="P152" s="173"/>
      <c r="Q152" s="173"/>
      <c r="R152" s="173"/>
      <c r="S152" s="173"/>
      <c r="T152" s="173"/>
      <c r="U152" s="174"/>
      <c r="AT152" s="168" t="s">
        <v>119</v>
      </c>
      <c r="AU152" s="168" t="s">
        <v>75</v>
      </c>
      <c r="AV152" s="11" t="s">
        <v>75</v>
      </c>
      <c r="AW152" s="11" t="s">
        <v>3</v>
      </c>
      <c r="AX152" s="11" t="s">
        <v>73</v>
      </c>
      <c r="AY152" s="168" t="s">
        <v>110</v>
      </c>
    </row>
    <row r="153" s="10" customFormat="1" ht="25.92" customHeight="1">
      <c r="B153" s="140"/>
      <c r="D153" s="141" t="s">
        <v>67</v>
      </c>
      <c r="E153" s="142" t="s">
        <v>273</v>
      </c>
      <c r="F153" s="142" t="s">
        <v>274</v>
      </c>
      <c r="I153" s="143"/>
      <c r="J153" s="144">
        <f>BK153</f>
        <v>0</v>
      </c>
      <c r="L153" s="140"/>
      <c r="M153" s="145"/>
      <c r="N153" s="146"/>
      <c r="O153" s="146"/>
      <c r="P153" s="147">
        <f>P154+P158+P160+P163</f>
        <v>0</v>
      </c>
      <c r="Q153" s="146"/>
      <c r="R153" s="147">
        <f>R154+R158+R160+R163</f>
        <v>0</v>
      </c>
      <c r="S153" s="146"/>
      <c r="T153" s="147">
        <f>T154+T158+T160+T163</f>
        <v>0</v>
      </c>
      <c r="U153" s="148"/>
      <c r="AR153" s="141" t="s">
        <v>134</v>
      </c>
      <c r="AT153" s="149" t="s">
        <v>67</v>
      </c>
      <c r="AU153" s="149" t="s">
        <v>68</v>
      </c>
      <c r="AY153" s="141" t="s">
        <v>110</v>
      </c>
      <c r="BK153" s="150">
        <f>BK154+BK158+BK160+BK163</f>
        <v>0</v>
      </c>
    </row>
    <row r="154" s="10" customFormat="1" ht="22.8" customHeight="1">
      <c r="B154" s="140"/>
      <c r="D154" s="141" t="s">
        <v>67</v>
      </c>
      <c r="E154" s="151" t="s">
        <v>275</v>
      </c>
      <c r="F154" s="151" t="s">
        <v>276</v>
      </c>
      <c r="I154" s="143"/>
      <c r="J154" s="152">
        <f>BK154</f>
        <v>0</v>
      </c>
      <c r="L154" s="140"/>
      <c r="M154" s="145"/>
      <c r="N154" s="146"/>
      <c r="O154" s="146"/>
      <c r="P154" s="147">
        <f>SUM(P155:P157)</f>
        <v>0</v>
      </c>
      <c r="Q154" s="146"/>
      <c r="R154" s="147">
        <f>SUM(R155:R157)</f>
        <v>0</v>
      </c>
      <c r="S154" s="146"/>
      <c r="T154" s="147">
        <f>SUM(T155:T157)</f>
        <v>0</v>
      </c>
      <c r="U154" s="148"/>
      <c r="AR154" s="141" t="s">
        <v>134</v>
      </c>
      <c r="AT154" s="149" t="s">
        <v>67</v>
      </c>
      <c r="AU154" s="149" t="s">
        <v>73</v>
      </c>
      <c r="AY154" s="141" t="s">
        <v>110</v>
      </c>
      <c r="BK154" s="150">
        <f>SUM(BK155:BK157)</f>
        <v>0</v>
      </c>
    </row>
    <row r="155" s="1" customFormat="1" ht="16.5" customHeight="1">
      <c r="B155" s="153"/>
      <c r="C155" s="154" t="s">
        <v>277</v>
      </c>
      <c r="D155" s="154" t="s">
        <v>112</v>
      </c>
      <c r="E155" s="155" t="s">
        <v>278</v>
      </c>
      <c r="F155" s="156" t="s">
        <v>276</v>
      </c>
      <c r="G155" s="157" t="s">
        <v>279</v>
      </c>
      <c r="H155" s="158">
        <v>1</v>
      </c>
      <c r="I155" s="159"/>
      <c r="J155" s="160">
        <f>ROUND(I155*H155,2)</f>
        <v>0</v>
      </c>
      <c r="K155" s="156" t="s">
        <v>116</v>
      </c>
      <c r="L155" s="32"/>
      <c r="M155" s="161" t="s">
        <v>1</v>
      </c>
      <c r="N155" s="162" t="s">
        <v>39</v>
      </c>
      <c r="O155" s="62"/>
      <c r="P155" s="163">
        <f>O155*H155</f>
        <v>0</v>
      </c>
      <c r="Q155" s="163">
        <v>0</v>
      </c>
      <c r="R155" s="163">
        <f>Q155*H155</f>
        <v>0</v>
      </c>
      <c r="S155" s="163">
        <v>0</v>
      </c>
      <c r="T155" s="163">
        <f>S155*H155</f>
        <v>0</v>
      </c>
      <c r="U155" s="164" t="s">
        <v>1</v>
      </c>
      <c r="AR155" s="14" t="s">
        <v>280</v>
      </c>
      <c r="AT155" s="14" t="s">
        <v>112</v>
      </c>
      <c r="AU155" s="14" t="s">
        <v>75</v>
      </c>
      <c r="AY155" s="14" t="s">
        <v>110</v>
      </c>
      <c r="BE155" s="165">
        <f>IF(N155="základní",J155,0)</f>
        <v>0</v>
      </c>
      <c r="BF155" s="165">
        <f>IF(N155="snížená",J155,0)</f>
        <v>0</v>
      </c>
      <c r="BG155" s="165">
        <f>IF(N155="zákl. přenesená",J155,0)</f>
        <v>0</v>
      </c>
      <c r="BH155" s="165">
        <f>IF(N155="sníž. přenesená",J155,0)</f>
        <v>0</v>
      </c>
      <c r="BI155" s="165">
        <f>IF(N155="nulová",J155,0)</f>
        <v>0</v>
      </c>
      <c r="BJ155" s="14" t="s">
        <v>73</v>
      </c>
      <c r="BK155" s="165">
        <f>ROUND(I155*H155,2)</f>
        <v>0</v>
      </c>
      <c r="BL155" s="14" t="s">
        <v>280</v>
      </c>
      <c r="BM155" s="14" t="s">
        <v>281</v>
      </c>
    </row>
    <row r="156" s="1" customFormat="1" ht="16.5" customHeight="1">
      <c r="B156" s="153"/>
      <c r="C156" s="154" t="s">
        <v>282</v>
      </c>
      <c r="D156" s="154" t="s">
        <v>112</v>
      </c>
      <c r="E156" s="155" t="s">
        <v>283</v>
      </c>
      <c r="F156" s="156" t="s">
        <v>284</v>
      </c>
      <c r="G156" s="157" t="s">
        <v>279</v>
      </c>
      <c r="H156" s="158">
        <v>1</v>
      </c>
      <c r="I156" s="159"/>
      <c r="J156" s="160">
        <f>ROUND(I156*H156,2)</f>
        <v>0</v>
      </c>
      <c r="K156" s="156" t="s">
        <v>116</v>
      </c>
      <c r="L156" s="32"/>
      <c r="M156" s="161" t="s">
        <v>1</v>
      </c>
      <c r="N156" s="162" t="s">
        <v>39</v>
      </c>
      <c r="O156" s="62"/>
      <c r="P156" s="163">
        <f>O156*H156</f>
        <v>0</v>
      </c>
      <c r="Q156" s="163">
        <v>0</v>
      </c>
      <c r="R156" s="163">
        <f>Q156*H156</f>
        <v>0</v>
      </c>
      <c r="S156" s="163">
        <v>0</v>
      </c>
      <c r="T156" s="163">
        <f>S156*H156</f>
        <v>0</v>
      </c>
      <c r="U156" s="164" t="s">
        <v>1</v>
      </c>
      <c r="AR156" s="14" t="s">
        <v>280</v>
      </c>
      <c r="AT156" s="14" t="s">
        <v>112</v>
      </c>
      <c r="AU156" s="14" t="s">
        <v>75</v>
      </c>
      <c r="AY156" s="14" t="s">
        <v>110</v>
      </c>
      <c r="BE156" s="165">
        <f>IF(N156="základní",J156,0)</f>
        <v>0</v>
      </c>
      <c r="BF156" s="165">
        <f>IF(N156="snížená",J156,0)</f>
        <v>0</v>
      </c>
      <c r="BG156" s="165">
        <f>IF(N156="zákl. přenesená",J156,0)</f>
        <v>0</v>
      </c>
      <c r="BH156" s="165">
        <f>IF(N156="sníž. přenesená",J156,0)</f>
        <v>0</v>
      </c>
      <c r="BI156" s="165">
        <f>IF(N156="nulová",J156,0)</f>
        <v>0</v>
      </c>
      <c r="BJ156" s="14" t="s">
        <v>73</v>
      </c>
      <c r="BK156" s="165">
        <f>ROUND(I156*H156,2)</f>
        <v>0</v>
      </c>
      <c r="BL156" s="14" t="s">
        <v>280</v>
      </c>
      <c r="BM156" s="14" t="s">
        <v>285</v>
      </c>
    </row>
    <row r="157" s="1" customFormat="1" ht="16.5" customHeight="1">
      <c r="B157" s="153"/>
      <c r="C157" s="154" t="s">
        <v>286</v>
      </c>
      <c r="D157" s="154" t="s">
        <v>112</v>
      </c>
      <c r="E157" s="155" t="s">
        <v>287</v>
      </c>
      <c r="F157" s="156" t="s">
        <v>288</v>
      </c>
      <c r="G157" s="157" t="s">
        <v>279</v>
      </c>
      <c r="H157" s="158">
        <v>1</v>
      </c>
      <c r="I157" s="159"/>
      <c r="J157" s="160">
        <f>ROUND(I157*H157,2)</f>
        <v>0</v>
      </c>
      <c r="K157" s="156" t="s">
        <v>116</v>
      </c>
      <c r="L157" s="32"/>
      <c r="M157" s="161" t="s">
        <v>1</v>
      </c>
      <c r="N157" s="162" t="s">
        <v>39</v>
      </c>
      <c r="O157" s="62"/>
      <c r="P157" s="163">
        <f>O157*H157</f>
        <v>0</v>
      </c>
      <c r="Q157" s="163">
        <v>0</v>
      </c>
      <c r="R157" s="163">
        <f>Q157*H157</f>
        <v>0</v>
      </c>
      <c r="S157" s="163">
        <v>0</v>
      </c>
      <c r="T157" s="163">
        <f>S157*H157</f>
        <v>0</v>
      </c>
      <c r="U157" s="164" t="s">
        <v>1</v>
      </c>
      <c r="AR157" s="14" t="s">
        <v>280</v>
      </c>
      <c r="AT157" s="14" t="s">
        <v>112</v>
      </c>
      <c r="AU157" s="14" t="s">
        <v>75</v>
      </c>
      <c r="AY157" s="14" t="s">
        <v>110</v>
      </c>
      <c r="BE157" s="165">
        <f>IF(N157="základní",J157,0)</f>
        <v>0</v>
      </c>
      <c r="BF157" s="165">
        <f>IF(N157="snížená",J157,0)</f>
        <v>0</v>
      </c>
      <c r="BG157" s="165">
        <f>IF(N157="zákl. přenesená",J157,0)</f>
        <v>0</v>
      </c>
      <c r="BH157" s="165">
        <f>IF(N157="sníž. přenesená",J157,0)</f>
        <v>0</v>
      </c>
      <c r="BI157" s="165">
        <f>IF(N157="nulová",J157,0)</f>
        <v>0</v>
      </c>
      <c r="BJ157" s="14" t="s">
        <v>73</v>
      </c>
      <c r="BK157" s="165">
        <f>ROUND(I157*H157,2)</f>
        <v>0</v>
      </c>
      <c r="BL157" s="14" t="s">
        <v>280</v>
      </c>
      <c r="BM157" s="14" t="s">
        <v>289</v>
      </c>
    </row>
    <row r="158" s="10" customFormat="1" ht="22.8" customHeight="1">
      <c r="B158" s="140"/>
      <c r="D158" s="141" t="s">
        <v>67</v>
      </c>
      <c r="E158" s="151" t="s">
        <v>290</v>
      </c>
      <c r="F158" s="151" t="s">
        <v>291</v>
      </c>
      <c r="I158" s="143"/>
      <c r="J158" s="152">
        <f>BK158</f>
        <v>0</v>
      </c>
      <c r="L158" s="140"/>
      <c r="M158" s="145"/>
      <c r="N158" s="146"/>
      <c r="O158" s="146"/>
      <c r="P158" s="147">
        <f>P159</f>
        <v>0</v>
      </c>
      <c r="Q158" s="146"/>
      <c r="R158" s="147">
        <f>R159</f>
        <v>0</v>
      </c>
      <c r="S158" s="146"/>
      <c r="T158" s="147">
        <f>T159</f>
        <v>0</v>
      </c>
      <c r="U158" s="148"/>
      <c r="AR158" s="141" t="s">
        <v>134</v>
      </c>
      <c r="AT158" s="149" t="s">
        <v>67</v>
      </c>
      <c r="AU158" s="149" t="s">
        <v>73</v>
      </c>
      <c r="AY158" s="141" t="s">
        <v>110</v>
      </c>
      <c r="BK158" s="150">
        <f>BK159</f>
        <v>0</v>
      </c>
    </row>
    <row r="159" s="1" customFormat="1" ht="16.5" customHeight="1">
      <c r="B159" s="153"/>
      <c r="C159" s="154" t="s">
        <v>292</v>
      </c>
      <c r="D159" s="154" t="s">
        <v>112</v>
      </c>
      <c r="E159" s="155" t="s">
        <v>293</v>
      </c>
      <c r="F159" s="156" t="s">
        <v>291</v>
      </c>
      <c r="G159" s="157" t="s">
        <v>279</v>
      </c>
      <c r="H159" s="158">
        <v>1</v>
      </c>
      <c r="I159" s="159"/>
      <c r="J159" s="160">
        <f>ROUND(I159*H159,2)</f>
        <v>0</v>
      </c>
      <c r="K159" s="156" t="s">
        <v>116</v>
      </c>
      <c r="L159" s="32"/>
      <c r="M159" s="161" t="s">
        <v>1</v>
      </c>
      <c r="N159" s="162" t="s">
        <v>39</v>
      </c>
      <c r="O159" s="62"/>
      <c r="P159" s="163">
        <f>O159*H159</f>
        <v>0</v>
      </c>
      <c r="Q159" s="163">
        <v>0</v>
      </c>
      <c r="R159" s="163">
        <f>Q159*H159</f>
        <v>0</v>
      </c>
      <c r="S159" s="163">
        <v>0</v>
      </c>
      <c r="T159" s="163">
        <f>S159*H159</f>
        <v>0</v>
      </c>
      <c r="U159" s="164" t="s">
        <v>1</v>
      </c>
      <c r="AR159" s="14" t="s">
        <v>280</v>
      </c>
      <c r="AT159" s="14" t="s">
        <v>112</v>
      </c>
      <c r="AU159" s="14" t="s">
        <v>75</v>
      </c>
      <c r="AY159" s="14" t="s">
        <v>110</v>
      </c>
      <c r="BE159" s="165">
        <f>IF(N159="základní",J159,0)</f>
        <v>0</v>
      </c>
      <c r="BF159" s="165">
        <f>IF(N159="snížená",J159,0)</f>
        <v>0</v>
      </c>
      <c r="BG159" s="165">
        <f>IF(N159="zákl. přenesená",J159,0)</f>
        <v>0</v>
      </c>
      <c r="BH159" s="165">
        <f>IF(N159="sníž. přenesená",J159,0)</f>
        <v>0</v>
      </c>
      <c r="BI159" s="165">
        <f>IF(N159="nulová",J159,0)</f>
        <v>0</v>
      </c>
      <c r="BJ159" s="14" t="s">
        <v>73</v>
      </c>
      <c r="BK159" s="165">
        <f>ROUND(I159*H159,2)</f>
        <v>0</v>
      </c>
      <c r="BL159" s="14" t="s">
        <v>280</v>
      </c>
      <c r="BM159" s="14" t="s">
        <v>294</v>
      </c>
    </row>
    <row r="160" s="10" customFormat="1" ht="22.8" customHeight="1">
      <c r="B160" s="140"/>
      <c r="D160" s="141" t="s">
        <v>67</v>
      </c>
      <c r="E160" s="151" t="s">
        <v>295</v>
      </c>
      <c r="F160" s="151" t="s">
        <v>296</v>
      </c>
      <c r="I160" s="143"/>
      <c r="J160" s="152">
        <f>BK160</f>
        <v>0</v>
      </c>
      <c r="L160" s="140"/>
      <c r="M160" s="145"/>
      <c r="N160" s="146"/>
      <c r="O160" s="146"/>
      <c r="P160" s="147">
        <f>SUM(P161:P162)</f>
        <v>0</v>
      </c>
      <c r="Q160" s="146"/>
      <c r="R160" s="147">
        <f>SUM(R161:R162)</f>
        <v>0</v>
      </c>
      <c r="S160" s="146"/>
      <c r="T160" s="147">
        <f>SUM(T161:T162)</f>
        <v>0</v>
      </c>
      <c r="U160" s="148"/>
      <c r="AR160" s="141" t="s">
        <v>134</v>
      </c>
      <c r="AT160" s="149" t="s">
        <v>67</v>
      </c>
      <c r="AU160" s="149" t="s">
        <v>73</v>
      </c>
      <c r="AY160" s="141" t="s">
        <v>110</v>
      </c>
      <c r="BK160" s="150">
        <f>SUM(BK161:BK162)</f>
        <v>0</v>
      </c>
    </row>
    <row r="161" s="1" customFormat="1" ht="16.5" customHeight="1">
      <c r="B161" s="153"/>
      <c r="C161" s="154" t="s">
        <v>297</v>
      </c>
      <c r="D161" s="154" t="s">
        <v>112</v>
      </c>
      <c r="E161" s="155" t="s">
        <v>298</v>
      </c>
      <c r="F161" s="156" t="s">
        <v>299</v>
      </c>
      <c r="G161" s="157" t="s">
        <v>279</v>
      </c>
      <c r="H161" s="158">
        <v>1</v>
      </c>
      <c r="I161" s="159"/>
      <c r="J161" s="160">
        <f>ROUND(I161*H161,2)</f>
        <v>0</v>
      </c>
      <c r="K161" s="156" t="s">
        <v>116</v>
      </c>
      <c r="L161" s="32"/>
      <c r="M161" s="161" t="s">
        <v>1</v>
      </c>
      <c r="N161" s="162" t="s">
        <v>39</v>
      </c>
      <c r="O161" s="62"/>
      <c r="P161" s="163">
        <f>O161*H161</f>
        <v>0</v>
      </c>
      <c r="Q161" s="163">
        <v>0</v>
      </c>
      <c r="R161" s="163">
        <f>Q161*H161</f>
        <v>0</v>
      </c>
      <c r="S161" s="163">
        <v>0</v>
      </c>
      <c r="T161" s="163">
        <f>S161*H161</f>
        <v>0</v>
      </c>
      <c r="U161" s="164" t="s">
        <v>1</v>
      </c>
      <c r="AR161" s="14" t="s">
        <v>280</v>
      </c>
      <c r="AT161" s="14" t="s">
        <v>112</v>
      </c>
      <c r="AU161" s="14" t="s">
        <v>75</v>
      </c>
      <c r="AY161" s="14" t="s">
        <v>110</v>
      </c>
      <c r="BE161" s="165">
        <f>IF(N161="základní",J161,0)</f>
        <v>0</v>
      </c>
      <c r="BF161" s="165">
        <f>IF(N161="snížená",J161,0)</f>
        <v>0</v>
      </c>
      <c r="BG161" s="165">
        <f>IF(N161="zákl. přenesená",J161,0)</f>
        <v>0</v>
      </c>
      <c r="BH161" s="165">
        <f>IF(N161="sníž. přenesená",J161,0)</f>
        <v>0</v>
      </c>
      <c r="BI161" s="165">
        <f>IF(N161="nulová",J161,0)</f>
        <v>0</v>
      </c>
      <c r="BJ161" s="14" t="s">
        <v>73</v>
      </c>
      <c r="BK161" s="165">
        <f>ROUND(I161*H161,2)</f>
        <v>0</v>
      </c>
      <c r="BL161" s="14" t="s">
        <v>280</v>
      </c>
      <c r="BM161" s="14" t="s">
        <v>300</v>
      </c>
    </row>
    <row r="162" s="1" customFormat="1" ht="16.5" customHeight="1">
      <c r="B162" s="153"/>
      <c r="C162" s="154" t="s">
        <v>301</v>
      </c>
      <c r="D162" s="154" t="s">
        <v>112</v>
      </c>
      <c r="E162" s="155" t="s">
        <v>302</v>
      </c>
      <c r="F162" s="156" t="s">
        <v>303</v>
      </c>
      <c r="G162" s="157" t="s">
        <v>279</v>
      </c>
      <c r="H162" s="158">
        <v>1</v>
      </c>
      <c r="I162" s="159"/>
      <c r="J162" s="160">
        <f>ROUND(I162*H162,2)</f>
        <v>0</v>
      </c>
      <c r="K162" s="156" t="s">
        <v>116</v>
      </c>
      <c r="L162" s="32"/>
      <c r="M162" s="161" t="s">
        <v>1</v>
      </c>
      <c r="N162" s="162" t="s">
        <v>39</v>
      </c>
      <c r="O162" s="62"/>
      <c r="P162" s="163">
        <f>O162*H162</f>
        <v>0</v>
      </c>
      <c r="Q162" s="163">
        <v>0</v>
      </c>
      <c r="R162" s="163">
        <f>Q162*H162</f>
        <v>0</v>
      </c>
      <c r="S162" s="163">
        <v>0</v>
      </c>
      <c r="T162" s="163">
        <f>S162*H162</f>
        <v>0</v>
      </c>
      <c r="U162" s="164" t="s">
        <v>1</v>
      </c>
      <c r="AR162" s="14" t="s">
        <v>280</v>
      </c>
      <c r="AT162" s="14" t="s">
        <v>112</v>
      </c>
      <c r="AU162" s="14" t="s">
        <v>75</v>
      </c>
      <c r="AY162" s="14" t="s">
        <v>110</v>
      </c>
      <c r="BE162" s="165">
        <f>IF(N162="základní",J162,0)</f>
        <v>0</v>
      </c>
      <c r="BF162" s="165">
        <f>IF(N162="snížená",J162,0)</f>
        <v>0</v>
      </c>
      <c r="BG162" s="165">
        <f>IF(N162="zákl. přenesená",J162,0)</f>
        <v>0</v>
      </c>
      <c r="BH162" s="165">
        <f>IF(N162="sníž. přenesená",J162,0)</f>
        <v>0</v>
      </c>
      <c r="BI162" s="165">
        <f>IF(N162="nulová",J162,0)</f>
        <v>0</v>
      </c>
      <c r="BJ162" s="14" t="s">
        <v>73</v>
      </c>
      <c r="BK162" s="165">
        <f>ROUND(I162*H162,2)</f>
        <v>0</v>
      </c>
      <c r="BL162" s="14" t="s">
        <v>280</v>
      </c>
      <c r="BM162" s="14" t="s">
        <v>304</v>
      </c>
    </row>
    <row r="163" s="10" customFormat="1" ht="22.8" customHeight="1">
      <c r="B163" s="140"/>
      <c r="D163" s="141" t="s">
        <v>67</v>
      </c>
      <c r="E163" s="151" t="s">
        <v>305</v>
      </c>
      <c r="F163" s="151" t="s">
        <v>306</v>
      </c>
      <c r="I163" s="143"/>
      <c r="J163" s="152">
        <f>BK163</f>
        <v>0</v>
      </c>
      <c r="L163" s="140"/>
      <c r="M163" s="145"/>
      <c r="N163" s="146"/>
      <c r="O163" s="146"/>
      <c r="P163" s="147">
        <f>SUM(P164:P165)</f>
        <v>0</v>
      </c>
      <c r="Q163" s="146"/>
      <c r="R163" s="147">
        <f>SUM(R164:R165)</f>
        <v>0</v>
      </c>
      <c r="S163" s="146"/>
      <c r="T163" s="147">
        <f>SUM(T164:T165)</f>
        <v>0</v>
      </c>
      <c r="U163" s="148"/>
      <c r="AR163" s="141" t="s">
        <v>134</v>
      </c>
      <c r="AT163" s="149" t="s">
        <v>67</v>
      </c>
      <c r="AU163" s="149" t="s">
        <v>73</v>
      </c>
      <c r="AY163" s="141" t="s">
        <v>110</v>
      </c>
      <c r="BK163" s="150">
        <f>SUM(BK164:BK165)</f>
        <v>0</v>
      </c>
    </row>
    <row r="164" s="1" customFormat="1" ht="16.5" customHeight="1">
      <c r="B164" s="153"/>
      <c r="C164" s="154" t="s">
        <v>307</v>
      </c>
      <c r="D164" s="154" t="s">
        <v>112</v>
      </c>
      <c r="E164" s="155" t="s">
        <v>308</v>
      </c>
      <c r="F164" s="156" t="s">
        <v>309</v>
      </c>
      <c r="G164" s="157" t="s">
        <v>279</v>
      </c>
      <c r="H164" s="158">
        <v>1</v>
      </c>
      <c r="I164" s="159"/>
      <c r="J164" s="160">
        <f>ROUND(I164*H164,2)</f>
        <v>0</v>
      </c>
      <c r="K164" s="156" t="s">
        <v>186</v>
      </c>
      <c r="L164" s="32"/>
      <c r="M164" s="161" t="s">
        <v>1</v>
      </c>
      <c r="N164" s="162" t="s">
        <v>39</v>
      </c>
      <c r="O164" s="62"/>
      <c r="P164" s="163">
        <f>O164*H164</f>
        <v>0</v>
      </c>
      <c r="Q164" s="163">
        <v>0</v>
      </c>
      <c r="R164" s="163">
        <f>Q164*H164</f>
        <v>0</v>
      </c>
      <c r="S164" s="163">
        <v>0</v>
      </c>
      <c r="T164" s="163">
        <f>S164*H164</f>
        <v>0</v>
      </c>
      <c r="U164" s="164" t="s">
        <v>1</v>
      </c>
      <c r="AR164" s="14" t="s">
        <v>280</v>
      </c>
      <c r="AT164" s="14" t="s">
        <v>112</v>
      </c>
      <c r="AU164" s="14" t="s">
        <v>75</v>
      </c>
      <c r="AY164" s="14" t="s">
        <v>110</v>
      </c>
      <c r="BE164" s="165">
        <f>IF(N164="základní",J164,0)</f>
        <v>0</v>
      </c>
      <c r="BF164" s="165">
        <f>IF(N164="snížená",J164,0)</f>
        <v>0</v>
      </c>
      <c r="BG164" s="165">
        <f>IF(N164="zákl. přenesená",J164,0)</f>
        <v>0</v>
      </c>
      <c r="BH164" s="165">
        <f>IF(N164="sníž. přenesená",J164,0)</f>
        <v>0</v>
      </c>
      <c r="BI164" s="165">
        <f>IF(N164="nulová",J164,0)</f>
        <v>0</v>
      </c>
      <c r="BJ164" s="14" t="s">
        <v>73</v>
      </c>
      <c r="BK164" s="165">
        <f>ROUND(I164*H164,2)</f>
        <v>0</v>
      </c>
      <c r="BL164" s="14" t="s">
        <v>280</v>
      </c>
      <c r="BM164" s="14" t="s">
        <v>310</v>
      </c>
    </row>
    <row r="165" s="11" customFormat="1">
      <c r="B165" s="166"/>
      <c r="D165" s="167" t="s">
        <v>119</v>
      </c>
      <c r="F165" s="169" t="s">
        <v>311</v>
      </c>
      <c r="H165" s="170">
        <v>1</v>
      </c>
      <c r="I165" s="171"/>
      <c r="L165" s="166"/>
      <c r="M165" s="187"/>
      <c r="N165" s="188"/>
      <c r="O165" s="188"/>
      <c r="P165" s="188"/>
      <c r="Q165" s="188"/>
      <c r="R165" s="188"/>
      <c r="S165" s="188"/>
      <c r="T165" s="188"/>
      <c r="U165" s="189"/>
      <c r="AT165" s="168" t="s">
        <v>119</v>
      </c>
      <c r="AU165" s="168" t="s">
        <v>75</v>
      </c>
      <c r="AV165" s="11" t="s">
        <v>75</v>
      </c>
      <c r="AW165" s="11" t="s">
        <v>3</v>
      </c>
      <c r="AX165" s="11" t="s">
        <v>73</v>
      </c>
      <c r="AY165" s="168" t="s">
        <v>110</v>
      </c>
    </row>
    <row r="166" s="1" customFormat="1" ht="6.96" customHeight="1">
      <c r="B166" s="47"/>
      <c r="C166" s="48"/>
      <c r="D166" s="48"/>
      <c r="E166" s="48"/>
      <c r="F166" s="48"/>
      <c r="G166" s="48"/>
      <c r="H166" s="48"/>
      <c r="I166" s="116"/>
      <c r="J166" s="48"/>
      <c r="K166" s="48"/>
      <c r="L166" s="32"/>
    </row>
  </sheetData>
  <autoFilter ref="C84:K165"/>
  <mergeCells count="6">
    <mergeCell ref="E7:H7"/>
    <mergeCell ref="E16:H16"/>
    <mergeCell ref="E25:H25"/>
    <mergeCell ref="E46:H46"/>
    <mergeCell ref="E77:H77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Jiří Sobol</dc:creator>
  <cp:lastModifiedBy>Jiří Sobol</cp:lastModifiedBy>
  <dcterms:created xsi:type="dcterms:W3CDTF">2019-10-03T07:19:21Z</dcterms:created>
  <dcterms:modified xsi:type="dcterms:W3CDTF">2019-10-03T07:19:24Z</dcterms:modified>
</cp:coreProperties>
</file>